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INVEST_AKCE_PŘIPRAVOVANÉ\Kostel Mistra Jana Husa\Vitráže\Výběrovka\"/>
    </mc:Choice>
  </mc:AlternateContent>
  <bookViews>
    <workbookView xWindow="14385" yWindow="0" windowWidth="14430" windowHeight="1342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list'!$A$1:$G$34</definedName>
    <definedName name="_xlnm.Print_Area" localSheetId="2">Položky!$A$1:$G$38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E34" i="3" l="1"/>
  <c r="G34" i="3" s="1"/>
  <c r="BA34" i="3" s="1"/>
  <c r="E28" i="3"/>
  <c r="E27" i="3" s="1"/>
  <c r="G27" i="3" s="1"/>
  <c r="E17" i="3"/>
  <c r="E16" i="3" s="1"/>
  <c r="G16" i="3" s="1"/>
  <c r="E21" i="3"/>
  <c r="E20" i="3" s="1"/>
  <c r="G20" i="3" s="1"/>
  <c r="E13" i="3"/>
  <c r="E12" i="3"/>
  <c r="G12" i="3"/>
  <c r="G14" i="3" s="1"/>
  <c r="E8" i="2" s="1"/>
  <c r="E9" i="3"/>
  <c r="E8" i="3"/>
  <c r="G8" i="3"/>
  <c r="G10" i="3"/>
  <c r="B8" i="2"/>
  <c r="G24" i="3"/>
  <c r="G25" i="3" s="1"/>
  <c r="F11" i="2" s="1"/>
  <c r="E37" i="3"/>
  <c r="G37" i="3" s="1"/>
  <c r="BA37" i="3" s="1"/>
  <c r="E36" i="3"/>
  <c r="G36" i="3"/>
  <c r="BA36" i="3"/>
  <c r="E32" i="3"/>
  <c r="D21" i="1"/>
  <c r="D20" i="1"/>
  <c r="D19" i="1"/>
  <c r="D18" i="1"/>
  <c r="D17" i="1"/>
  <c r="D16" i="1"/>
  <c r="D15" i="1"/>
  <c r="BE37" i="3"/>
  <c r="BD37" i="3"/>
  <c r="BC37" i="3"/>
  <c r="BB37" i="3"/>
  <c r="BE36" i="3"/>
  <c r="BD36" i="3"/>
  <c r="BC36" i="3"/>
  <c r="BB36" i="3"/>
  <c r="BE34" i="3"/>
  <c r="BD34" i="3"/>
  <c r="BC34" i="3"/>
  <c r="BB34" i="3"/>
  <c r="BE33" i="3"/>
  <c r="BD33" i="3"/>
  <c r="BC33" i="3"/>
  <c r="BB33" i="3"/>
  <c r="G33" i="3"/>
  <c r="BA33" i="3"/>
  <c r="BE31" i="3"/>
  <c r="BD31" i="3"/>
  <c r="BC31" i="3"/>
  <c r="BB31" i="3"/>
  <c r="G31" i="3"/>
  <c r="BA31" i="3" s="1"/>
  <c r="B13" i="2"/>
  <c r="A13" i="2"/>
  <c r="C38" i="3"/>
  <c r="BE27" i="3"/>
  <c r="BD27" i="3"/>
  <c r="BC27" i="3"/>
  <c r="BC29" i="3" s="1"/>
  <c r="G12" i="2" s="1"/>
  <c r="BA27" i="3"/>
  <c r="BA29" i="3"/>
  <c r="E12" i="2" s="1"/>
  <c r="B12" i="2"/>
  <c r="A12" i="2"/>
  <c r="C29" i="3"/>
  <c r="BE20" i="3"/>
  <c r="BE22" i="3" s="1"/>
  <c r="I10" i="2" s="1"/>
  <c r="BD20" i="3"/>
  <c r="BD22" i="3" s="1"/>
  <c r="H10" i="2" s="1"/>
  <c r="BC20" i="3"/>
  <c r="BC22" i="3" s="1"/>
  <c r="G10" i="2" s="1"/>
  <c r="BA20" i="3"/>
  <c r="BA22" i="3"/>
  <c r="E10" i="2"/>
  <c r="B10" i="2"/>
  <c r="A10" i="2"/>
  <c r="C22" i="3"/>
  <c r="BE16" i="3"/>
  <c r="BE18" i="3" s="1"/>
  <c r="I9" i="2" s="1"/>
  <c r="BD16" i="3"/>
  <c r="BD18" i="3" s="1"/>
  <c r="H9" i="2" s="1"/>
  <c r="BC16" i="3"/>
  <c r="BC18" i="3" s="1"/>
  <c r="G9" i="2" s="1"/>
  <c r="BB16" i="3"/>
  <c r="B9" i="2"/>
  <c r="A9" i="2"/>
  <c r="C18" i="3"/>
  <c r="BE8" i="3"/>
  <c r="BE10" i="3" s="1"/>
  <c r="I7" i="2" s="1"/>
  <c r="BD8" i="3"/>
  <c r="BD10" i="3" s="1"/>
  <c r="H7" i="2" s="1"/>
  <c r="BC8" i="3"/>
  <c r="BC10" i="3" s="1"/>
  <c r="G7" i="2" s="1"/>
  <c r="BB8" i="3"/>
  <c r="BB10" i="3" s="1"/>
  <c r="F7" i="2" s="1"/>
  <c r="B7" i="2"/>
  <c r="A7" i="2"/>
  <c r="C10" i="3"/>
  <c r="E4" i="3"/>
  <c r="C4" i="3"/>
  <c r="C3" i="3"/>
  <c r="C2" i="2"/>
  <c r="C33" i="1"/>
  <c r="F33" i="1" s="1"/>
  <c r="C31" i="1"/>
  <c r="E35" i="3"/>
  <c r="BD29" i="3"/>
  <c r="H12" i="2"/>
  <c r="BE29" i="3"/>
  <c r="I12" i="2" s="1"/>
  <c r="BB18" i="3"/>
  <c r="F9" i="2" s="1"/>
  <c r="BA8" i="3"/>
  <c r="BA10" i="3" s="1"/>
  <c r="E7" i="2" s="1"/>
  <c r="G22" i="3" l="1"/>
  <c r="F10" i="2" s="1"/>
  <c r="BB20" i="3"/>
  <c r="BB22" i="3" s="1"/>
  <c r="BA16" i="3"/>
  <c r="BA18" i="3" s="1"/>
  <c r="G18" i="3"/>
  <c r="E9" i="2" s="1"/>
  <c r="BB27" i="3"/>
  <c r="BB29" i="3" s="1"/>
  <c r="G29" i="3"/>
  <c r="F12" i="2" s="1"/>
  <c r="BC38" i="3"/>
  <c r="G13" i="2" s="1"/>
  <c r="G14" i="2" s="1"/>
  <c r="C18" i="1" s="1"/>
  <c r="BB38" i="3"/>
  <c r="F13" i="2" s="1"/>
  <c r="F14" i="2" s="1"/>
  <c r="C16" i="1" s="1"/>
  <c r="BD38" i="3"/>
  <c r="H13" i="2" s="1"/>
  <c r="H14" i="2" s="1"/>
  <c r="C17" i="1" s="1"/>
  <c r="BE38" i="3"/>
  <c r="I13" i="2" s="1"/>
  <c r="I14" i="2" s="1"/>
  <c r="C21" i="1" s="1"/>
  <c r="BA38" i="3"/>
  <c r="E13" i="2" s="1"/>
  <c r="E14" i="2" s="1"/>
  <c r="G25" i="2" s="1"/>
  <c r="I25" i="2" s="1"/>
  <c r="G21" i="1" s="1"/>
  <c r="G38" i="3"/>
  <c r="G24" i="2" l="1"/>
  <c r="I24" i="2" s="1"/>
  <c r="G20" i="1" s="1"/>
  <c r="G19" i="2"/>
  <c r="I19" i="2" s="1"/>
  <c r="C15" i="1"/>
  <c r="C19" i="1" s="1"/>
  <c r="C22" i="1" s="1"/>
  <c r="G22" i="2"/>
  <c r="I22" i="2" s="1"/>
  <c r="G18" i="1" s="1"/>
  <c r="G21" i="2"/>
  <c r="I21" i="2" s="1"/>
  <c r="G17" i="1" s="1"/>
  <c r="G20" i="2"/>
  <c r="I20" i="2" s="1"/>
  <c r="G16" i="1" s="1"/>
  <c r="G23" i="2"/>
  <c r="I23" i="2" s="1"/>
  <c r="G19" i="1" s="1"/>
  <c r="G26" i="2"/>
  <c r="I26" i="2" s="1"/>
  <c r="G15" i="1"/>
  <c r="H27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<sst xmlns="http://schemas.openxmlformats.org/spreadsheetml/2006/main" count="187" uniqueCount="142">
  <si>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</si>
  <si>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</si>
  <si>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</si>
  <si>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</si>
  <si>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</si>
  <si>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</si>
  <si>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</si>
  <si>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</si>
  <si>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</si>
  <si>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</si>
  <si>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</si>
  <si>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</si>
  <si>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</si>
  <si>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</si>
  <si>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</si>
  <si>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</si>
  <si>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</si>
  <si>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</si>
  <si>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</si>
  <si>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</si>
  <si>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</si>
  <si>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</si>
  <si>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</si>
  <si>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</si>
  <si>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</si>
  <si>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</si>
  <si>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</si>
  <si>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</si>
  <si>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</si>
  <si>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</si>
  <si>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</si>
  <si>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</si>
  <si>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</si>
  <si>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</si>
  <si>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</si>
  <si>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</si>
  <si>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</si>
  <si>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</si>
  <si>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</si>
  <si>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</si>
  <si>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</si>
  <si>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</si>
  <si>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</si>
  <si>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</si>
  <si>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</si>
  <si>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</si>
  <si>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</si>
  <si>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</si>
  <si>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</si>
  <si>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</si>
  <si>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</si>
  <si>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</si>
  <si>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</si>
  <si>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</si>
  <si>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</si>
  <si>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</si>
  <si>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</si>
  <si>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</si>
  <si>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</si>
  <si>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</si>
  <si>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</si>
  <si>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</si>
  <si>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</si>
  <si>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</si>
  <si>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</si>
  <si>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</si>
  <si>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</si>
  <si>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</si>
  <si>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</si>
  <si>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</si>
  <si>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</si>
  <si>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</si>
  <si>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</si>
  <si>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</si>
  <si>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m.č.02:3,20+0,7</t>
  </si>
  <si>
    <t>m2</t>
  </si>
  <si>
    <t>96</t>
  </si>
  <si>
    <t>Bourání konstrukcí</t>
  </si>
  <si>
    <t>od vany:1,65*0,55</t>
  </si>
  <si>
    <t>t</t>
  </si>
  <si>
    <t>784</t>
  </si>
  <si>
    <t>Malby</t>
  </si>
  <si>
    <t>D96</t>
  </si>
  <si>
    <t>Přesuny suti a vybouraných hmot</t>
  </si>
  <si>
    <t>199000000R00</t>
  </si>
  <si>
    <t xml:space="preserve">Poplatek za skladku suti </t>
  </si>
  <si>
    <t>1,2727+0,0704+0,5437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</si>
  <si>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</si>
  <si>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</si>
  <si>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</si>
  <si>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</si>
  <si>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(1,2727+0,0704+0,5437)*2</t>
  </si>
  <si>
    <t>979093111R00</t>
  </si>
  <si>
    <t xml:space="preserve">Uložení suti na skládku bez zhutnění </t>
  </si>
  <si>
    <t>997211611U00</t>
  </si>
  <si>
    <t xml:space="preserve">Nakládání suti doprav prostř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</si>
  <si>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</si>
  <si>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</si>
  <si>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</si>
  <si>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</si>
  <si>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</si>
  <si>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</si>
  <si>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</si>
  <si>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</si>
  <si>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Uherský Brod, Masarykovo nám. 100, Uherský Brod, 688 01</t>
  </si>
  <si>
    <t>767</t>
  </si>
  <si>
    <t>Konstrukce zámečnické</t>
  </si>
  <si>
    <t>767 Konstrukce zámečnické</t>
  </si>
  <si>
    <t>ks</t>
  </si>
  <si>
    <t>94</t>
  </si>
  <si>
    <t>2</t>
  </si>
  <si>
    <t>Zednícké výpomoci</t>
  </si>
  <si>
    <t>Lešení pro osazení vitráží, dodávka, pronájem a demontáž lešení</t>
  </si>
  <si>
    <t>délka 10m x výška 6m</t>
  </si>
  <si>
    <t>Lešení</t>
  </si>
  <si>
    <t>764</t>
  </si>
  <si>
    <t>Konstrukce klempířské</t>
  </si>
  <si>
    <t>Dodávka a montáž Cu parapetu, rš. 400mm, nátěr parapetu kovářská čerň RAL 9005</t>
  </si>
  <si>
    <t>Vybourání stávajících okenních výplní. Železná rámová konstrukce s prosklením</t>
  </si>
  <si>
    <t>767_10000</t>
  </si>
  <si>
    <r>
      <rPr>
        <b/>
        <sz val="8"/>
        <rFont val="Arial"/>
        <family val="2"/>
        <charset val="238"/>
      </rPr>
      <t>Dodávka vitráží vč. kovového rámu</t>
    </r>
    <r>
      <rPr>
        <sz val="8"/>
        <rFont val="Arial"/>
        <family val="2"/>
        <charset val="238"/>
      </rPr>
      <t xml:space="preserve">
Dodávka a montáž skleněných vitráží technologii spékání skel v požadovaných barevných kombinacích v rozměru 2,65x1,9m na 1 ks vitráže vč. kovového rámu.  Vitráže budou provedeny technologi Fusing, tedy formou spékání skel stejných fyzikálních vlastností v různých tloušťkách a barevných kombinacích. Skla budou sestaveny ve fúzovací peci. Jednotlivé díly budou utaveny v tloušťce cca 6-9 mm a na místě dodávky sesazeny do železného  rámu do trvale pružného tmelu a pryžového těsnění s přichyceny přítlačnými pásovinami kotvenými do rámu okna. Hmota fusingu bude tvořena podkladním sklem čirým a barevným v kombinaci s fritami dle předlohy autorského uměleckého návrhu, který je předkládán jako součást zadávací dokumentace. Součástí dodávky bude rovněž rám v barevném provedení nosné železné konstrukce v nátěru kovářské černi odstín RAL 9005.</t>
    </r>
  </si>
  <si>
    <t>96 Lešen</t>
  </si>
  <si>
    <t>vnitřní ostění 12,5*0,5*3</t>
  </si>
  <si>
    <t>Vybourané kovové rámy, sutě, hmoty</t>
  </si>
  <si>
    <t>Vitráže - Kostel Mistra Jana Husa</t>
  </si>
  <si>
    <t>Vitráže</t>
  </si>
  <si>
    <t>Dodávka a montáž vytrážových výplní pro objekt kostela Mistra Jana Husa</t>
  </si>
  <si>
    <t>Rozpočet :Vitráže - Kostel Mistra Jana Husa</t>
  </si>
  <si>
    <t>REKAPITULACE  JEDNOTLIVÝCH  DÍLŮ</t>
  </si>
  <si>
    <t>délka parapetu 3,1m x 3 ks</t>
  </si>
  <si>
    <t>stávající výplň 2,7 x 1,9m x 3ks</t>
  </si>
  <si>
    <t>ostění 12,5 x 0,7m x 3ks</t>
  </si>
  <si>
    <t>Malba vápenná vnitřní 3x - oprava vnitřního ostění po zednickém zapravení</t>
  </si>
  <si>
    <t>764_100000</t>
  </si>
  <si>
    <t>61240.0000</t>
  </si>
  <si>
    <t>96_80.0000</t>
  </si>
  <si>
    <t>94_194.0000</t>
  </si>
  <si>
    <t>784422916.NC</t>
  </si>
  <si>
    <t>1,2*4</t>
  </si>
  <si>
    <t>Zapravení vnitřního a venkovního ostění do štukové omítky po osazení kovového rámu. Zednická prava podkladu pro klempířské prvky - parapet. Součástí bude nátěr v barvě odpovídající nátěru fasádního pláště budovy tj. dle vzorníku Keim Palette Exclusiv č.b. 9870 (lomená bílá) na silikátové bázi.</t>
  </si>
  <si>
    <t>Vytrážové výplně pro objekt kostela Mistra Jana Husa</t>
  </si>
  <si>
    <t>Ve všech listech tohoto souboru můžete měnit pouze buňky s modrým pozadím. Jedná se o tyto údaje : 
- údaje o firmě (list Krycí list)
- vedlejší rozpočtové náklady (list Rekapitulace)
- jednotkové ceny položek zadané na maximálně dvě desetinná místa (list Položky)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</si>
</sst>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.00000"/>
    <numFmt numFmtId="167" formatCode="#,##0.00\ &quot;Kč&quot;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8"/>
      <color indexed="12"/>
      <name val="Arial CE"/>
      <charset val="238"/>
    </font>
    <font>
      <sz val="7.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27" fillId="0" borderId="0"/>
    <xf numFmtId="0" fontId="9" fillId="0" borderId="0"/>
  </cellStyleXfs>
  <cellXfs count="27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3" xfId="0" applyFont="1" applyBorder="1"/>
    <xf numFmtId="0" fontId="5" fillId="0" borderId="10" xfId="0" applyNumberFormat="1" applyFont="1" applyBorder="1"/>
    <xf numFmtId="0" fontId="5" fillId="0" borderId="1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4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4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4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2" fillId="0" borderId="16" xfId="0" applyFont="1" applyBorder="1" applyAlignment="1">
      <alignment horizontal="centerContinuous" vertical="center"/>
    </xf>
    <xf numFmtId="0" fontId="7" fillId="0" borderId="17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4" fillId="2" borderId="1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0" fontId="4" fillId="2" borderId="20" xfId="0" applyFont="1" applyFill="1" applyBorder="1" applyAlignment="1">
      <alignment horizontal="centerContinuous"/>
    </xf>
    <xf numFmtId="0" fontId="3" fillId="2" borderId="20" xfId="0" applyFont="1" applyFill="1" applyBorder="1" applyAlignment="1">
      <alignment horizontal="centerContinuous"/>
    </xf>
    <xf numFmtId="0" fontId="3" fillId="0" borderId="22" xfId="0" applyFont="1" applyBorder="1"/>
    <xf numFmtId="0" fontId="3" fillId="0" borderId="23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4" xfId="0" applyFont="1" applyBorder="1"/>
    <xf numFmtId="0" fontId="3" fillId="0" borderId="23" xfId="0" applyFont="1" applyBorder="1" applyAlignment="1">
      <alignment shrinkToFit="1"/>
    </xf>
    <xf numFmtId="0" fontId="3" fillId="0" borderId="25" xfId="0" applyFont="1" applyBorder="1"/>
    <xf numFmtId="0" fontId="3" fillId="0" borderId="26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2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40" xfId="2" applyNumberFormat="1" applyFont="1" applyBorder="1"/>
    <xf numFmtId="49" fontId="3" fillId="0" borderId="40" xfId="2" applyNumberFormat="1" applyFont="1" applyBorder="1" applyAlignment="1">
      <alignment horizontal="right"/>
    </xf>
    <xf numFmtId="0" fontId="3" fillId="0" borderId="41" xfId="0" applyNumberFormat="1" applyFont="1" applyBorder="1"/>
    <xf numFmtId="49" fontId="4" fillId="0" borderId="42" xfId="2" applyNumberFormat="1" applyFont="1" applyBorder="1"/>
    <xf numFmtId="49" fontId="3" fillId="0" borderId="42" xfId="2" applyNumberFormat="1" applyFont="1" applyBorder="1"/>
    <xf numFmtId="49" fontId="3" fillId="0" borderId="42" xfId="2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19" xfId="0" applyNumberFormat="1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5" fillId="0" borderId="0" xfId="0" applyFont="1" applyBorder="1"/>
    <xf numFmtId="3" fontId="3" fillId="0" borderId="34" xfId="0" applyNumberFormat="1" applyFont="1" applyBorder="1"/>
    <xf numFmtId="0" fontId="4" fillId="2" borderId="19" xfId="0" applyFont="1" applyFill="1" applyBorder="1"/>
    <xf numFmtId="0" fontId="4" fillId="2" borderId="20" xfId="0" applyFont="1" applyFill="1" applyBorder="1"/>
    <xf numFmtId="3" fontId="4" fillId="2" borderId="21" xfId="0" applyNumberFormat="1" applyFont="1" applyFill="1" applyBorder="1"/>
    <xf numFmtId="3" fontId="4" fillId="2" borderId="43" xfId="0" applyNumberFormat="1" applyFont="1" applyFill="1" applyBorder="1"/>
    <xf numFmtId="3" fontId="4" fillId="2" borderId="44" xfId="0" applyNumberFormat="1" applyFont="1" applyFill="1" applyBorder="1"/>
    <xf numFmtId="3" fontId="4" fillId="2" borderId="4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2" xfId="0" applyFont="1" applyFill="1" applyBorder="1"/>
    <xf numFmtId="0" fontId="4" fillId="2" borderId="46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right"/>
    </xf>
    <xf numFmtId="0" fontId="3" fillId="0" borderId="15" xfId="0" applyFont="1" applyBorder="1"/>
    <xf numFmtId="3" fontId="3" fillId="0" borderId="35" xfId="0" applyNumberFormat="1" applyFont="1" applyBorder="1" applyAlignment="1">
      <alignment horizontal="right"/>
    </xf>
    <xf numFmtId="4" fontId="3" fillId="0" borderId="23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7" xfId="0" applyNumberFormat="1" applyFont="1" applyFill="1" applyBorder="1"/>
    <xf numFmtId="4" fontId="3" fillId="2" borderId="28" xfId="0" applyNumberFormat="1" applyFont="1" applyFill="1" applyBorder="1"/>
    <xf numFmtId="4" fontId="3" fillId="2" borderId="29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9" fillId="0" borderId="0" xfId="2"/>
    <xf numFmtId="0" fontId="3" fillId="0" borderId="0" xfId="2" applyFont="1"/>
    <xf numFmtId="0" fontId="13" fillId="0" borderId="0" xfId="2" applyFont="1" applyAlignment="1">
      <alignment horizontal="centerContinuous"/>
    </xf>
    <xf numFmtId="0" fontId="14" fillId="0" borderId="0" xfId="2" applyFont="1" applyAlignment="1">
      <alignment horizontal="centerContinuous"/>
    </xf>
    <xf numFmtId="0" fontId="14" fillId="0" borderId="0" xfId="2" applyFont="1" applyAlignment="1">
      <alignment horizontal="right"/>
    </xf>
    <xf numFmtId="0" fontId="3" fillId="0" borderId="40" xfId="2" applyFont="1" applyBorder="1"/>
    <xf numFmtId="49" fontId="3" fillId="0" borderId="40" xfId="2" applyNumberFormat="1" applyFont="1" applyBorder="1" applyAlignment="1">
      <alignment horizontal="left"/>
    </xf>
    <xf numFmtId="0" fontId="3" fillId="0" borderId="41" xfId="2" applyFont="1" applyBorder="1"/>
    <xf numFmtId="0" fontId="3" fillId="0" borderId="42" xfId="2" applyFont="1" applyBorder="1"/>
    <xf numFmtId="0" fontId="5" fillId="0" borderId="0" xfId="2" applyFont="1"/>
    <xf numFmtId="0" fontId="3" fillId="0" borderId="0" xfId="2" applyFont="1" applyAlignment="1">
      <alignment horizontal="right"/>
    </xf>
    <xf numFmtId="0" fontId="3" fillId="0" borderId="0" xfId="2" applyFont="1" applyAlignment="1"/>
    <xf numFmtId="49" fontId="5" fillId="2" borderId="10" xfId="2" applyNumberFormat="1" applyFont="1" applyFill="1" applyBorder="1"/>
    <xf numFmtId="0" fontId="5" fillId="2" borderId="8" xfId="2" applyFont="1" applyFill="1" applyBorder="1" applyAlignment="1">
      <alignment horizontal="center"/>
    </xf>
    <xf numFmtId="0" fontId="5" fillId="2" borderId="8" xfId="2" applyNumberFormat="1" applyFont="1" applyFill="1" applyBorder="1" applyAlignment="1">
      <alignment horizontal="center"/>
    </xf>
    <xf numFmtId="0" fontId="5" fillId="2" borderId="10" xfId="2" applyFont="1" applyFill="1" applyBorder="1" applyAlignment="1">
      <alignment horizontal="center"/>
    </xf>
    <xf numFmtId="0" fontId="4" fillId="0" borderId="48" xfId="2" applyFont="1" applyBorder="1" applyAlignment="1">
      <alignment horizontal="center"/>
    </xf>
    <xf numFmtId="49" fontId="4" fillId="0" borderId="48" xfId="2" applyNumberFormat="1" applyFont="1" applyBorder="1" applyAlignment="1">
      <alignment horizontal="left"/>
    </xf>
    <xf numFmtId="0" fontId="4" fillId="0" borderId="49" xfId="2" applyFont="1" applyBorder="1"/>
    <xf numFmtId="0" fontId="3" fillId="0" borderId="9" xfId="2" applyFont="1" applyBorder="1" applyAlignment="1">
      <alignment horizontal="center"/>
    </xf>
    <xf numFmtId="0" fontId="3" fillId="0" borderId="9" xfId="2" applyNumberFormat="1" applyFont="1" applyBorder="1" applyAlignment="1">
      <alignment horizontal="right"/>
    </xf>
    <xf numFmtId="0" fontId="3" fillId="0" borderId="8" xfId="2" applyNumberFormat="1" applyFont="1" applyBorder="1"/>
    <xf numFmtId="0" fontId="9" fillId="0" borderId="0" xfId="2" applyNumberFormat="1"/>
    <xf numFmtId="0" fontId="15" fillId="0" borderId="0" xfId="2" applyFont="1"/>
    <xf numFmtId="0" fontId="16" fillId="0" borderId="50" xfId="2" applyFont="1" applyBorder="1" applyAlignment="1">
      <alignment horizontal="center" vertical="top"/>
    </xf>
    <xf numFmtId="49" fontId="16" fillId="0" borderId="50" xfId="2" applyNumberFormat="1" applyFont="1" applyBorder="1" applyAlignment="1">
      <alignment horizontal="left" vertical="top"/>
    </xf>
    <xf numFmtId="0" fontId="16" fillId="0" borderId="50" xfId="2" applyFont="1" applyBorder="1" applyAlignment="1">
      <alignment vertical="top" wrapText="1"/>
    </xf>
    <xf numFmtId="49" fontId="16" fillId="0" borderId="50" xfId="2" applyNumberFormat="1" applyFont="1" applyBorder="1" applyAlignment="1">
      <alignment horizontal="center" shrinkToFit="1"/>
    </xf>
    <xf numFmtId="4" fontId="16" fillId="0" borderId="50" xfId="2" applyNumberFormat="1" applyFont="1" applyBorder="1" applyAlignment="1">
      <alignment horizontal="right"/>
    </xf>
    <xf numFmtId="4" fontId="16" fillId="0" borderId="50" xfId="2" applyNumberFormat="1" applyFont="1" applyBorder="1"/>
    <xf numFmtId="0" fontId="17" fillId="0" borderId="0" xfId="2" applyFont="1"/>
    <xf numFmtId="0" fontId="5" fillId="0" borderId="48" xfId="2" applyFont="1" applyBorder="1" applyAlignment="1">
      <alignment horizontal="center"/>
    </xf>
    <xf numFmtId="0" fontId="18" fillId="0" borderId="0" xfId="2" applyFont="1" applyAlignment="1">
      <alignment wrapText="1"/>
    </xf>
    <xf numFmtId="49" fontId="5" fillId="0" borderId="48" xfId="2" applyNumberFormat="1" applyFont="1" applyBorder="1" applyAlignment="1">
      <alignment horizontal="right"/>
    </xf>
    <xf numFmtId="4" fontId="19" fillId="3" borderId="51" xfId="2" applyNumberFormat="1" applyFont="1" applyFill="1" applyBorder="1" applyAlignment="1">
      <alignment horizontal="right" wrapText="1"/>
    </xf>
    <xf numFmtId="0" fontId="19" fillId="3" borderId="33" xfId="2" applyFont="1" applyFill="1" applyBorder="1" applyAlignment="1">
      <alignment horizontal="left" wrapText="1"/>
    </xf>
    <xf numFmtId="0" fontId="19" fillId="0" borderId="12" xfId="0" applyFont="1" applyBorder="1" applyAlignment="1">
      <alignment horizontal="right"/>
    </xf>
    <xf numFmtId="0" fontId="3" fillId="2" borderId="10" xfId="2" applyFont="1" applyFill="1" applyBorder="1" applyAlignment="1">
      <alignment horizontal="center"/>
    </xf>
    <xf numFmtId="49" fontId="21" fillId="2" borderId="10" xfId="2" applyNumberFormat="1" applyFont="1" applyFill="1" applyBorder="1" applyAlignment="1">
      <alignment horizontal="left"/>
    </xf>
    <xf numFmtId="0" fontId="21" fillId="2" borderId="49" xfId="2" applyFont="1" applyFill="1" applyBorder="1"/>
    <xf numFmtId="0" fontId="3" fillId="2" borderId="9" xfId="2" applyFont="1" applyFill="1" applyBorder="1" applyAlignment="1">
      <alignment horizontal="center"/>
    </xf>
    <xf numFmtId="4" fontId="3" fillId="2" borderId="9" xfId="2" applyNumberFormat="1" applyFont="1" applyFill="1" applyBorder="1" applyAlignment="1">
      <alignment horizontal="right"/>
    </xf>
    <xf numFmtId="4" fontId="3" fillId="2" borderId="8" xfId="2" applyNumberFormat="1" applyFont="1" applyFill="1" applyBorder="1" applyAlignment="1">
      <alignment horizontal="right"/>
    </xf>
    <xf numFmtId="4" fontId="4" fillId="2" borderId="10" xfId="2" applyNumberFormat="1" applyFont="1" applyFill="1" applyBorder="1"/>
    <xf numFmtId="3" fontId="9" fillId="0" borderId="0" xfId="2" applyNumberFormat="1"/>
    <xf numFmtId="0" fontId="9" fillId="0" borderId="0" xfId="2" applyBorder="1"/>
    <xf numFmtId="0" fontId="22" fillId="0" borderId="0" xfId="2" applyFont="1" applyAlignment="1"/>
    <xf numFmtId="0" fontId="9" fillId="0" borderId="0" xfId="2" applyAlignment="1">
      <alignment horizontal="right"/>
    </xf>
    <xf numFmtId="0" fontId="23" fillId="0" borderId="0" xfId="2" applyFont="1" applyBorder="1"/>
    <xf numFmtId="3" fontId="23" fillId="0" borderId="0" xfId="2" applyNumberFormat="1" applyFont="1" applyBorder="1" applyAlignment="1">
      <alignment horizontal="right"/>
    </xf>
    <xf numFmtId="4" fontId="23" fillId="0" borderId="0" xfId="2" applyNumberFormat="1" applyFont="1" applyBorder="1"/>
    <xf numFmtId="0" fontId="22" fillId="0" borderId="0" xfId="2" applyFont="1" applyBorder="1" applyAlignment="1"/>
    <xf numFmtId="0" fontId="9" fillId="0" borderId="0" xfId="2" applyBorder="1" applyAlignment="1">
      <alignment horizontal="right"/>
    </xf>
    <xf numFmtId="49" fontId="5" fillId="0" borderId="26" xfId="0" applyNumberFormat="1" applyFont="1" applyBorder="1"/>
    <xf numFmtId="3" fontId="3" fillId="0" borderId="12" xfId="0" applyNumberFormat="1" applyFont="1" applyBorder="1"/>
    <xf numFmtId="3" fontId="3" fillId="0" borderId="48" xfId="0" applyNumberFormat="1" applyFont="1" applyBorder="1"/>
    <xf numFmtId="3" fontId="3" fillId="0" borderId="52" xfId="0" applyNumberFormat="1" applyFont="1" applyBorder="1"/>
    <xf numFmtId="49" fontId="3" fillId="0" borderId="12" xfId="0" applyNumberFormat="1" applyFont="1" applyBorder="1" applyAlignment="1">
      <alignment horizontal="right"/>
    </xf>
    <xf numFmtId="4" fontId="16" fillId="4" borderId="50" xfId="2" applyNumberFormat="1" applyFont="1" applyFill="1" applyBorder="1" applyAlignment="1" applyProtection="1">
      <alignment horizontal="right"/>
      <protection locked="0"/>
    </xf>
    <xf numFmtId="4" fontId="26" fillId="4" borderId="53" xfId="0" applyNumberFormat="1" applyFont="1" applyFill="1" applyBorder="1" applyAlignment="1" applyProtection="1">
      <alignment vertical="top" shrinkToFit="1"/>
      <protection locked="0"/>
    </xf>
    <xf numFmtId="4" fontId="26" fillId="0" borderId="54" xfId="0" applyNumberFormat="1" applyFont="1" applyBorder="1" applyAlignment="1">
      <alignment vertical="top" shrinkToFit="1"/>
    </xf>
    <xf numFmtId="3" fontId="3" fillId="4" borderId="24" xfId="0" applyNumberFormat="1" applyFont="1" applyFill="1" applyBorder="1" applyAlignment="1" applyProtection="1">
      <alignment horizontal="right"/>
      <protection locked="0"/>
    </xf>
    <xf numFmtId="165" fontId="3" fillId="4" borderId="10" xfId="0" applyNumberFormat="1" applyFont="1" applyFill="1" applyBorder="1" applyAlignment="1" applyProtection="1">
      <alignment horizontal="right"/>
      <protection locked="0"/>
    </xf>
    <xf numFmtId="49" fontId="26" fillId="0" borderId="50" xfId="0" applyNumberFormat="1" applyFont="1" applyBorder="1" applyAlignment="1">
      <alignment vertical="top"/>
    </xf>
    <xf numFmtId="4" fontId="26" fillId="0" borderId="55" xfId="0" applyNumberFormat="1" applyFont="1" applyBorder="1" applyAlignment="1">
      <alignment vertical="top" shrinkToFit="1"/>
    </xf>
    <xf numFmtId="0" fontId="4" fillId="0" borderId="36" xfId="2" applyFont="1" applyBorder="1"/>
    <xf numFmtId="0" fontId="3" fillId="0" borderId="23" xfId="2" applyFont="1" applyBorder="1" applyAlignment="1">
      <alignment horizontal="center"/>
    </xf>
    <xf numFmtId="0" fontId="3" fillId="0" borderId="23" xfId="2" applyNumberFormat="1" applyFont="1" applyBorder="1" applyAlignment="1">
      <alignment horizontal="right"/>
    </xf>
    <xf numFmtId="0" fontId="3" fillId="0" borderId="35" xfId="2" applyNumberFormat="1" applyFont="1" applyBorder="1"/>
    <xf numFmtId="166" fontId="29" fillId="0" borderId="9" xfId="0" quotePrefix="1" applyNumberFormat="1" applyFont="1" applyBorder="1" applyAlignment="1">
      <alignment horizontal="left" vertical="top" wrapText="1"/>
    </xf>
    <xf numFmtId="166" fontId="29" fillId="0" borderId="9" xfId="0" applyNumberFormat="1" applyFont="1" applyBorder="1" applyAlignment="1">
      <alignment horizontal="center" vertical="top" wrapText="1" shrinkToFit="1"/>
    </xf>
    <xf numFmtId="4" fontId="26" fillId="0" borderId="9" xfId="0" applyNumberFormat="1" applyFont="1" applyBorder="1" applyAlignment="1">
      <alignment vertical="top" shrinkToFit="1"/>
    </xf>
    <xf numFmtId="4" fontId="26" fillId="0" borderId="8" xfId="0" applyNumberFormat="1" applyFont="1" applyBorder="1" applyAlignment="1">
      <alignment vertical="top" shrinkToFit="1"/>
    </xf>
    <xf numFmtId="0" fontId="26" fillId="0" borderId="5" xfId="0" applyFont="1" applyBorder="1" applyAlignment="1">
      <alignment vertical="top"/>
    </xf>
    <xf numFmtId="49" fontId="26" fillId="0" borderId="5" xfId="0" applyNumberFormat="1" applyFont="1" applyBorder="1" applyAlignment="1">
      <alignment vertical="top"/>
    </xf>
    <xf numFmtId="0" fontId="28" fillId="5" borderId="56" xfId="0" applyFont="1" applyFill="1" applyBorder="1" applyAlignment="1">
      <alignment vertical="top"/>
    </xf>
    <xf numFmtId="49" fontId="28" fillId="5" borderId="38" xfId="0" applyNumberFormat="1" applyFont="1" applyFill="1" applyBorder="1" applyAlignment="1">
      <alignment vertical="top"/>
    </xf>
    <xf numFmtId="49" fontId="28" fillId="5" borderId="38" xfId="0" applyNumberFormat="1" applyFont="1" applyFill="1" applyBorder="1" applyAlignment="1">
      <alignment horizontal="left" vertical="top" wrapText="1"/>
    </xf>
    <xf numFmtId="0" fontId="28" fillId="5" borderId="38" xfId="0" applyFont="1" applyFill="1" applyBorder="1" applyAlignment="1">
      <alignment horizontal="center" vertical="top" shrinkToFit="1"/>
    </xf>
    <xf numFmtId="166" fontId="28" fillId="5" borderId="38" xfId="0" applyNumberFormat="1" applyFont="1" applyFill="1" applyBorder="1" applyAlignment="1">
      <alignment vertical="top" shrinkToFit="1"/>
    </xf>
    <xf numFmtId="4" fontId="28" fillId="5" borderId="38" xfId="0" applyNumberFormat="1" applyFont="1" applyFill="1" applyBorder="1" applyAlignment="1">
      <alignment vertical="top" shrinkToFit="1"/>
    </xf>
    <xf numFmtId="4" fontId="28" fillId="5" borderId="39" xfId="0" applyNumberFormat="1" applyFont="1" applyFill="1" applyBorder="1" applyAlignment="1">
      <alignment vertical="top" shrinkToFit="1"/>
    </xf>
    <xf numFmtId="4" fontId="29" fillId="0" borderId="9" xfId="0" applyNumberFormat="1" applyFont="1" applyBorder="1" applyAlignment="1">
      <alignment vertical="top" wrapText="1" shrinkToFit="1"/>
    </xf>
    <xf numFmtId="49" fontId="5" fillId="0" borderId="0" xfId="0" applyNumberFormat="1" applyFont="1" applyBorder="1"/>
    <xf numFmtId="4" fontId="16" fillId="0" borderId="50" xfId="2" applyNumberFormat="1" applyFont="1" applyBorder="1" applyAlignment="1">
      <alignment horizontal="right" vertical="top"/>
    </xf>
    <xf numFmtId="4" fontId="16" fillId="4" borderId="50" xfId="2" applyNumberFormat="1" applyFont="1" applyFill="1" applyBorder="1" applyAlignment="1" applyProtection="1">
      <alignment horizontal="right" vertical="top"/>
      <protection locked="0"/>
    </xf>
    <xf numFmtId="49" fontId="16" fillId="0" borderId="50" xfId="2" applyNumberFormat="1" applyFont="1" applyBorder="1" applyAlignment="1">
      <alignment horizontal="center" vertical="top" shrinkToFit="1"/>
    </xf>
    <xf numFmtId="4" fontId="16" fillId="0" borderId="50" xfId="2" applyNumberFormat="1" applyFont="1" applyBorder="1" applyAlignment="1">
      <alignment vertical="top"/>
    </xf>
    <xf numFmtId="0" fontId="4" fillId="0" borderId="49" xfId="2" applyFont="1" applyBorder="1" applyAlignment="1">
      <alignment wrapText="1"/>
    </xf>
    <xf numFmtId="4" fontId="31" fillId="5" borderId="39" xfId="2" applyNumberFormat="1" applyFont="1" applyFill="1" applyBorder="1" applyAlignment="1" applyProtection="1">
      <alignment horizontal="right"/>
      <protection locked="0"/>
    </xf>
    <xf numFmtId="49" fontId="16" fillId="0" borderId="40" xfId="0" applyNumberFormat="1" applyFont="1" applyBorder="1" applyAlignment="1">
      <alignment horizontal="left"/>
    </xf>
    <xf numFmtId="0" fontId="16" fillId="0" borderId="57" xfId="2" applyFont="1" applyBorder="1"/>
    <xf numFmtId="49" fontId="30" fillId="0" borderId="40" xfId="2" applyNumberFormat="1" applyFont="1" applyBorder="1"/>
    <xf numFmtId="49" fontId="24" fillId="0" borderId="40" xfId="2" applyNumberFormat="1" applyFont="1" applyBorder="1"/>
    <xf numFmtId="0" fontId="5" fillId="0" borderId="57" xfId="2" applyFont="1" applyBorder="1" applyAlignment="1">
      <alignment horizontal="left"/>
    </xf>
    <xf numFmtId="49" fontId="26" fillId="0" borderId="53" xfId="0" applyNumberFormat="1" applyFont="1" applyBorder="1" applyAlignment="1">
      <alignment vertical="top"/>
    </xf>
    <xf numFmtId="49" fontId="6" fillId="2" borderId="26" xfId="0" applyNumberFormat="1" applyFont="1" applyFill="1" applyBorder="1"/>
    <xf numFmtId="0" fontId="3" fillId="0" borderId="0" xfId="0" applyFont="1" applyProtection="1">
      <protection locked="0"/>
    </xf>
    <xf numFmtId="0" fontId="3" fillId="0" borderId="12" xfId="0" applyFont="1" applyBorder="1" applyProtection="1">
      <protection locked="0"/>
    </xf>
    <xf numFmtId="0" fontId="3" fillId="0" borderId="35" xfId="0" applyFont="1" applyBorder="1" applyProtection="1">
      <protection locked="0"/>
    </xf>
    <xf numFmtId="0" fontId="3" fillId="0" borderId="36" xfId="0" applyFont="1" applyBorder="1" applyProtection="1">
      <protection locked="0"/>
    </xf>
    <xf numFmtId="0" fontId="0" fillId="0" borderId="0" xfId="0" applyAlignment="1">
      <alignment horizontal="left" wrapText="1"/>
    </xf>
    <xf numFmtId="167" fontId="7" fillId="2" borderId="58" xfId="0" applyNumberFormat="1" applyFont="1" applyFill="1" applyBorder="1" applyAlignment="1">
      <alignment horizontal="right" indent="2"/>
    </xf>
    <xf numFmtId="167" fontId="7" fillId="2" borderId="47" xfId="0" applyNumberFormat="1" applyFont="1" applyFill="1" applyBorder="1" applyAlignment="1">
      <alignment horizontal="right" indent="2"/>
    </xf>
    <xf numFmtId="0" fontId="32" fillId="0" borderId="0" xfId="0" applyFont="1" applyAlignment="1">
      <alignment horizontal="left" vertical="top" wrapText="1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167" fontId="3" fillId="0" borderId="49" xfId="0" applyNumberFormat="1" applyFont="1" applyBorder="1" applyAlignment="1">
      <alignment horizontal="right" indent="2"/>
    </xf>
    <xf numFmtId="167" fontId="3" fillId="0" borderId="14" xfId="0" applyNumberFormat="1" applyFont="1" applyBorder="1" applyAlignment="1">
      <alignment horizontal="right" indent="2"/>
    </xf>
    <xf numFmtId="0" fontId="5" fillId="0" borderId="10" xfId="0" applyFont="1" applyBorder="1" applyAlignment="1">
      <alignment horizontal="left"/>
    </xf>
    <xf numFmtId="0" fontId="5" fillId="0" borderId="49" xfId="0" applyFont="1" applyBorder="1" applyAlignment="1">
      <alignment horizontal="left"/>
    </xf>
    <xf numFmtId="0" fontId="24" fillId="0" borderId="10" xfId="0" applyFont="1" applyBorder="1" applyAlignment="1">
      <alignment horizontal="left"/>
    </xf>
    <xf numFmtId="0" fontId="5" fillId="4" borderId="49" xfId="0" applyFont="1" applyFill="1" applyBorder="1" applyAlignment="1" applyProtection="1">
      <alignment horizontal="left"/>
      <protection locked="0"/>
    </xf>
    <xf numFmtId="0" fontId="5" fillId="4" borderId="9" xfId="0" applyFont="1" applyFill="1" applyBorder="1" applyAlignment="1" applyProtection="1">
      <alignment horizontal="left"/>
      <protection locked="0"/>
    </xf>
    <xf numFmtId="0" fontId="5" fillId="4" borderId="8" xfId="0" applyFont="1" applyFill="1" applyBorder="1" applyAlignment="1" applyProtection="1">
      <alignment horizontal="left"/>
      <protection locked="0"/>
    </xf>
    <xf numFmtId="0" fontId="3" fillId="0" borderId="59" xfId="2" applyFont="1" applyBorder="1" applyAlignment="1">
      <alignment horizontal="center"/>
    </xf>
    <xf numFmtId="0" fontId="3" fillId="0" borderId="60" xfId="2" applyFont="1" applyBorder="1" applyAlignment="1">
      <alignment horizontal="center"/>
    </xf>
    <xf numFmtId="0" fontId="3" fillId="0" borderId="61" xfId="2" applyFont="1" applyBorder="1" applyAlignment="1">
      <alignment horizontal="center"/>
    </xf>
    <xf numFmtId="0" fontId="3" fillId="0" borderId="62" xfId="2" applyFont="1" applyBorder="1" applyAlignment="1">
      <alignment horizontal="center"/>
    </xf>
    <xf numFmtId="0" fontId="3" fillId="0" borderId="63" xfId="2" applyFont="1" applyBorder="1" applyAlignment="1">
      <alignment horizontal="left"/>
    </xf>
    <xf numFmtId="0" fontId="3" fillId="0" borderId="42" xfId="2" applyFont="1" applyBorder="1" applyAlignment="1">
      <alignment horizontal="left"/>
    </xf>
    <xf numFmtId="0" fontId="3" fillId="0" borderId="64" xfId="2" applyFont="1" applyBorder="1" applyAlignment="1">
      <alignment horizontal="left"/>
    </xf>
    <xf numFmtId="3" fontId="4" fillId="2" borderId="29" xfId="0" applyNumberFormat="1" applyFont="1" applyFill="1" applyBorder="1" applyAlignment="1">
      <alignment horizontal="right"/>
    </xf>
    <xf numFmtId="3" fontId="4" fillId="2" borderId="47" xfId="0" applyNumberFormat="1" applyFont="1" applyFill="1" applyBorder="1" applyAlignment="1">
      <alignment horizontal="right"/>
    </xf>
    <xf numFmtId="49" fontId="19" fillId="3" borderId="65" xfId="2" applyNumberFormat="1" applyFont="1" applyFill="1" applyBorder="1" applyAlignment="1">
      <alignment horizontal="left" wrapText="1"/>
    </xf>
    <xf numFmtId="49" fontId="20" fillId="0" borderId="66" xfId="0" applyNumberFormat="1" applyFont="1" applyBorder="1" applyAlignment="1">
      <alignment horizontal="left" wrapText="1"/>
    </xf>
    <xf numFmtId="0" fontId="12" fillId="0" borderId="0" xfId="2" applyFont="1" applyAlignment="1">
      <alignment horizontal="center"/>
    </xf>
    <xf numFmtId="49" fontId="3" fillId="0" borderId="61" xfId="2" applyNumberFormat="1" applyFont="1" applyBorder="1" applyAlignment="1">
      <alignment horizontal="center"/>
    </xf>
    <xf numFmtId="0" fontId="3" fillId="0" borderId="63" xfId="2" applyFont="1" applyBorder="1" applyAlignment="1">
      <alignment horizontal="center" shrinkToFit="1"/>
    </xf>
    <xf numFmtId="0" fontId="3" fillId="0" borderId="42" xfId="2" applyFont="1" applyBorder="1" applyAlignment="1">
      <alignment horizontal="center" shrinkToFit="1"/>
    </xf>
    <xf numFmtId="0" fontId="3" fillId="0" borderId="64" xfId="2" applyFont="1" applyBorder="1" applyAlignment="1">
      <alignment horizontal="center" shrinkToFit="1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zoomScale="145" zoomScaleNormal="145" workbookViewId="0">
      <selection activeCell="E26" sqref="E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">
        <v>124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/>
      <c r="B5" s="18"/>
      <c r="C5" s="19" t="s">
        <v>125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 x14ac:dyDescent="0.2">
      <c r="A7" s="235" t="s">
        <v>140</v>
      </c>
      <c r="B7" s="24"/>
      <c r="C7" s="25"/>
      <c r="D7" s="26"/>
      <c r="E7" s="26"/>
      <c r="F7" s="27" t="s">
        <v>11</v>
      </c>
      <c r="G7" s="22"/>
    </row>
    <row r="8" spans="1:57" x14ac:dyDescent="0.2">
      <c r="A8" s="28" t="s">
        <v>12</v>
      </c>
      <c r="B8" s="13"/>
      <c r="C8" s="248"/>
      <c r="D8" s="248"/>
      <c r="E8" s="249"/>
      <c r="F8" s="29" t="s">
        <v>13</v>
      </c>
      <c r="G8" s="30"/>
      <c r="H8" s="31"/>
      <c r="I8" s="32"/>
    </row>
    <row r="9" spans="1:57" x14ac:dyDescent="0.2">
      <c r="A9" s="28" t="s">
        <v>14</v>
      </c>
      <c r="B9" s="13"/>
      <c r="C9" s="248"/>
      <c r="D9" s="248"/>
      <c r="E9" s="249"/>
      <c r="F9" s="13"/>
      <c r="G9" s="33"/>
      <c r="H9" s="34"/>
    </row>
    <row r="10" spans="1:57" x14ac:dyDescent="0.2">
      <c r="A10" s="28" t="s">
        <v>15</v>
      </c>
      <c r="B10" s="13"/>
      <c r="C10" s="250" t="s">
        <v>104</v>
      </c>
      <c r="D10" s="250"/>
      <c r="E10" s="250"/>
      <c r="F10" s="35"/>
      <c r="G10" s="36"/>
      <c r="H10" s="37"/>
    </row>
    <row r="11" spans="1:57" ht="13.5" customHeight="1" x14ac:dyDescent="0.2">
      <c r="A11" s="28" t="s">
        <v>16</v>
      </c>
      <c r="B11" s="13"/>
      <c r="C11" s="251"/>
      <c r="D11" s="252"/>
      <c r="E11" s="253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10"/>
      <c r="C12" s="251"/>
      <c r="D12" s="252"/>
      <c r="E12" s="253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Rekapitulace!A19</f>
        <v>Ztížené výrobní podmínky</v>
      </c>
      <c r="E15" s="57"/>
      <c r="F15" s="58"/>
      <c r="G15" s="55">
        <f>Rekapitulace!I19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9" t="str">
        <f>Rekapitulace!A20</f>
        <v>Oborová přirážka</v>
      </c>
      <c r="E16" s="59"/>
      <c r="F16" s="60"/>
      <c r="G16" s="55">
        <f>Rekapitulace!I20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9" t="str">
        <f>Rekapitulace!A21</f>
        <v>Přesun stavebních kapacit</v>
      </c>
      <c r="E17" s="59"/>
      <c r="F17" s="60"/>
      <c r="G17" s="55">
        <f>Rekapitulace!I21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9" t="str">
        <f>Rekapitulace!A22</f>
        <v>Mimostaveništní doprava</v>
      </c>
      <c r="E18" s="59"/>
      <c r="F18" s="60"/>
      <c r="G18" s="55">
        <f>Rekapitulace!I22</f>
        <v>0</v>
      </c>
    </row>
    <row r="19" spans="1:7" ht="15.95" customHeight="1" x14ac:dyDescent="0.2">
      <c r="A19" s="63" t="s">
        <v>30</v>
      </c>
      <c r="B19" s="54"/>
      <c r="C19" s="55">
        <f>SUM(C15:C18)</f>
        <v>0</v>
      </c>
      <c r="D19" s="9" t="str">
        <f>Rekapitulace!A23</f>
        <v>Zařízení staveniště</v>
      </c>
      <c r="E19" s="59"/>
      <c r="F19" s="60"/>
      <c r="G19" s="55">
        <f>Rekapitulace!I23</f>
        <v>0</v>
      </c>
    </row>
    <row r="20" spans="1:7" ht="15.95" customHeight="1" x14ac:dyDescent="0.2">
      <c r="A20" s="63"/>
      <c r="B20" s="54"/>
      <c r="C20" s="55"/>
      <c r="D20" s="9" t="str">
        <f>Rekapitulace!A24</f>
        <v>Provoz investora</v>
      </c>
      <c r="E20" s="59"/>
      <c r="F20" s="60"/>
      <c r="G20" s="55">
        <f>Rekapitulace!I24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9" t="str">
        <f>Rekapitulace!A25</f>
        <v>Kompletační činnost (IČD)</v>
      </c>
      <c r="E21" s="59"/>
      <c r="F21" s="60"/>
      <c r="G21" s="55">
        <f>Rekapitulace!I25</f>
        <v>0</v>
      </c>
    </row>
    <row r="22" spans="1:7" ht="15.95" customHeight="1" x14ac:dyDescent="0.2">
      <c r="A22" s="64" t="s">
        <v>32</v>
      </c>
      <c r="B22" s="65"/>
      <c r="C22" s="55">
        <f>C19+C21</f>
        <v>0</v>
      </c>
      <c r="D22" s="9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44" t="s">
        <v>34</v>
      </c>
      <c r="B23" s="245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/>
      <c r="D25" s="65" t="s">
        <v>39</v>
      </c>
      <c r="E25" s="23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196"/>
      <c r="D26" s="65" t="s">
        <v>40</v>
      </c>
      <c r="E26" s="23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237"/>
      <c r="F28" s="81" t="s">
        <v>42</v>
      </c>
      <c r="G28" s="78"/>
    </row>
    <row r="29" spans="1:7" ht="69" customHeight="1" x14ac:dyDescent="0.2">
      <c r="A29" s="64"/>
      <c r="B29" s="65"/>
      <c r="C29" s="82"/>
      <c r="D29" s="239"/>
      <c r="E29" s="238"/>
      <c r="F29" s="65"/>
      <c r="G29" s="78"/>
    </row>
    <row r="30" spans="1:7" x14ac:dyDescent="0.2">
      <c r="A30" s="83" t="s">
        <v>43</v>
      </c>
      <c r="B30" s="84"/>
      <c r="C30" s="85">
        <v>21</v>
      </c>
      <c r="D30" s="84" t="s">
        <v>44</v>
      </c>
      <c r="E30" s="86"/>
      <c r="F30" s="246">
        <f>C23-F32</f>
        <v>0</v>
      </c>
      <c r="G30" s="247"/>
    </row>
    <row r="31" spans="1:7" x14ac:dyDescent="0.2">
      <c r="A31" s="83" t="s">
        <v>45</v>
      </c>
      <c r="B31" s="84"/>
      <c r="C31" s="85">
        <f>SazbaDPH1</f>
        <v>21</v>
      </c>
      <c r="D31" s="84" t="s">
        <v>46</v>
      </c>
      <c r="E31" s="86"/>
      <c r="F31" s="246">
        <f>ROUND(PRODUCT(F30,C31/100),10)</f>
        <v>0</v>
      </c>
      <c r="G31" s="247"/>
    </row>
    <row r="32" spans="1:7" x14ac:dyDescent="0.2">
      <c r="A32" s="83" t="s">
        <v>43</v>
      </c>
      <c r="B32" s="84"/>
      <c r="C32" s="85">
        <v>0</v>
      </c>
      <c r="D32" s="84" t="s">
        <v>46</v>
      </c>
      <c r="E32" s="86"/>
      <c r="F32" s="246">
        <v>0</v>
      </c>
      <c r="G32" s="247"/>
    </row>
    <row r="33" spans="1:8" x14ac:dyDescent="0.2">
      <c r="A33" s="83" t="s">
        <v>45</v>
      </c>
      <c r="B33" s="87"/>
      <c r="C33" s="88">
        <f>SazbaDPH2</f>
        <v>0</v>
      </c>
      <c r="D33" s="84" t="s">
        <v>46</v>
      </c>
      <c r="E33" s="60"/>
      <c r="F33" s="246">
        <f>ROUND(PRODUCT(F32,C33/100),0)</f>
        <v>0</v>
      </c>
      <c r="G33" s="247"/>
    </row>
    <row r="34" spans="1:8" s="92" customFormat="1" ht="19.5" customHeight="1" thickBot="1" x14ac:dyDescent="0.3">
      <c r="A34" s="89" t="s">
        <v>47</v>
      </c>
      <c r="B34" s="90"/>
      <c r="C34" s="90"/>
      <c r="D34" s="90"/>
      <c r="E34" s="91"/>
      <c r="F34" s="241">
        <f>ROUND(SUM(F30:F33),10)</f>
        <v>0</v>
      </c>
      <c r="G34" s="242"/>
    </row>
    <row r="36" spans="1:8" x14ac:dyDescent="0.2">
      <c r="A36" s="93" t="s">
        <v>48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 x14ac:dyDescent="0.2">
      <c r="A37" s="93"/>
      <c r="B37" s="243" t="s">
        <v>141</v>
      </c>
      <c r="C37" s="243"/>
      <c r="D37" s="243"/>
      <c r="E37" s="243"/>
      <c r="F37" s="243"/>
      <c r="G37" s="243"/>
      <c r="H37" t="s">
        <v>6</v>
      </c>
    </row>
    <row r="38" spans="1:8" ht="12.75" customHeight="1" x14ac:dyDescent="0.2">
      <c r="A38" s="94"/>
      <c r="B38" s="243"/>
      <c r="C38" s="243"/>
      <c r="D38" s="243"/>
      <c r="E38" s="243"/>
      <c r="F38" s="243"/>
      <c r="G38" s="243"/>
      <c r="H38" t="s">
        <v>6</v>
      </c>
    </row>
    <row r="39" spans="1:8" x14ac:dyDescent="0.2">
      <c r="A39" s="94"/>
      <c r="B39" s="243"/>
      <c r="C39" s="243"/>
      <c r="D39" s="243"/>
      <c r="E39" s="243"/>
      <c r="F39" s="243"/>
      <c r="G39" s="243"/>
      <c r="H39" t="s">
        <v>6</v>
      </c>
    </row>
    <row r="40" spans="1:8" x14ac:dyDescent="0.2">
      <c r="A40" s="94"/>
      <c r="B40" s="243"/>
      <c r="C40" s="243"/>
      <c r="D40" s="243"/>
      <c r="E40" s="243"/>
      <c r="F40" s="243"/>
      <c r="G40" s="243"/>
      <c r="H40" t="s">
        <v>6</v>
      </c>
    </row>
    <row r="41" spans="1:8" x14ac:dyDescent="0.2">
      <c r="A41" s="94"/>
      <c r="B41" s="243"/>
      <c r="C41" s="243"/>
      <c r="D41" s="243"/>
      <c r="E41" s="243"/>
      <c r="F41" s="243"/>
      <c r="G41" s="243"/>
      <c r="H41" t="s">
        <v>6</v>
      </c>
    </row>
    <row r="42" spans="1:8" x14ac:dyDescent="0.2">
      <c r="A42" s="94"/>
      <c r="B42" s="243"/>
      <c r="C42" s="243"/>
      <c r="D42" s="243"/>
      <c r="E42" s="243"/>
      <c r="F42" s="243"/>
      <c r="G42" s="243"/>
      <c r="H42" t="s">
        <v>6</v>
      </c>
    </row>
    <row r="43" spans="1:8" x14ac:dyDescent="0.2">
      <c r="A43" s="94"/>
      <c r="B43" s="243"/>
      <c r="C43" s="243"/>
      <c r="D43" s="243"/>
      <c r="E43" s="243"/>
      <c r="F43" s="243"/>
      <c r="G43" s="243"/>
      <c r="H43" t="s">
        <v>6</v>
      </c>
    </row>
    <row r="44" spans="1:8" x14ac:dyDescent="0.2">
      <c r="A44" s="94"/>
      <c r="B44" s="243"/>
      <c r="C44" s="243"/>
      <c r="D44" s="243"/>
      <c r="E44" s="243"/>
      <c r="F44" s="243"/>
      <c r="G44" s="243"/>
      <c r="H44" t="s">
        <v>6</v>
      </c>
    </row>
    <row r="45" spans="1:8" ht="0.75" customHeight="1" x14ac:dyDescent="0.2">
      <c r="A45" s="94"/>
      <c r="B45" s="243"/>
      <c r="C45" s="243"/>
      <c r="D45" s="243"/>
      <c r="E45" s="243"/>
      <c r="F45" s="243"/>
      <c r="G45" s="243"/>
      <c r="H45" t="s">
        <v>6</v>
      </c>
    </row>
    <row r="46" spans="1:8" x14ac:dyDescent="0.2">
      <c r="B46" s="240"/>
      <c r="C46" s="240"/>
      <c r="D46" s="240"/>
      <c r="E46" s="240"/>
      <c r="F46" s="240"/>
      <c r="G46" s="240"/>
    </row>
    <row r="47" spans="1:8" x14ac:dyDescent="0.2">
      <c r="B47" s="240"/>
      <c r="C47" s="240"/>
      <c r="D47" s="240"/>
      <c r="E47" s="240"/>
      <c r="F47" s="240"/>
      <c r="G47" s="240"/>
    </row>
    <row r="48" spans="1:8" x14ac:dyDescent="0.2">
      <c r="B48" s="240"/>
      <c r="C48" s="240"/>
      <c r="D48" s="240"/>
      <c r="E48" s="240"/>
      <c r="F48" s="240"/>
      <c r="G48" s="240"/>
    </row>
    <row r="49" spans="2:7" x14ac:dyDescent="0.2">
      <c r="B49" s="240"/>
      <c r="C49" s="240"/>
      <c r="D49" s="240"/>
      <c r="E49" s="240"/>
      <c r="F49" s="240"/>
      <c r="G49" s="240"/>
    </row>
    <row r="50" spans="2:7" x14ac:dyDescent="0.2">
      <c r="B50" s="240"/>
      <c r="C50" s="240"/>
      <c r="D50" s="240"/>
      <c r="E50" s="240"/>
      <c r="F50" s="240"/>
      <c r="G50" s="240"/>
    </row>
    <row r="51" spans="2:7" x14ac:dyDescent="0.2">
      <c r="B51" s="240"/>
      <c r="C51" s="240"/>
      <c r="D51" s="240"/>
      <c r="E51" s="240"/>
      <c r="F51" s="240"/>
      <c r="G51" s="240"/>
    </row>
    <row r="52" spans="2:7" x14ac:dyDescent="0.2">
      <c r="B52" s="240"/>
      <c r="C52" s="240"/>
      <c r="D52" s="240"/>
      <c r="E52" s="240"/>
      <c r="F52" s="240"/>
      <c r="G52" s="240"/>
    </row>
    <row r="53" spans="2:7" x14ac:dyDescent="0.2">
      <c r="B53" s="240"/>
      <c r="C53" s="240"/>
      <c r="D53" s="240"/>
      <c r="E53" s="240"/>
      <c r="F53" s="240"/>
      <c r="G53" s="240"/>
    </row>
    <row r="54" spans="2:7" x14ac:dyDescent="0.2">
      <c r="B54" s="240"/>
      <c r="C54" s="240"/>
      <c r="D54" s="240"/>
      <c r="E54" s="240"/>
      <c r="F54" s="240"/>
      <c r="G54" s="240"/>
    </row>
    <row r="55" spans="2:7" x14ac:dyDescent="0.2">
      <c r="B55" s="240"/>
      <c r="C55" s="240"/>
      <c r="D55" s="240"/>
      <c r="E55" s="240"/>
      <c r="F55" s="240"/>
      <c r="G55" s="240"/>
    </row>
  </sheetData>
  <sheetProtection algorithmName="SHA-512" hashValue="6mdjyCQSUNrVUmOjupRZXMKJQohS0Q0mVy0SU9cfVm6WV/fMzGmntBl6b90eLlz07MkIAOzuaoBuK2MWV0Q19w==" saltValue="bv9NUEGbDZoFCtszXDelzA==" spinCount="100000" sheet="1" objects="1" scenarios="1"/>
  <mergeCells count="22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37:G45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zoomScale="175" zoomScaleNormal="175" workbookViewId="0">
      <selection activeCell="E19" sqref="E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54" t="s">
        <v>49</v>
      </c>
      <c r="B1" s="255"/>
      <c r="C1" s="231" t="s">
        <v>126</v>
      </c>
      <c r="D1" s="95"/>
      <c r="E1" s="96"/>
      <c r="F1" s="95"/>
      <c r="G1" s="230" t="s">
        <v>127</v>
      </c>
      <c r="H1" s="229"/>
      <c r="I1" s="97"/>
    </row>
    <row r="2" spans="1:57" ht="13.5" thickBot="1" x14ac:dyDescent="0.25">
      <c r="A2" s="256" t="s">
        <v>50</v>
      </c>
      <c r="B2" s="257"/>
      <c r="C2" s="98" t="str">
        <f>CONCATENATE(cisloobjektu," ",nazevobjektu)</f>
        <v xml:space="preserve"> Vitráže</v>
      </c>
      <c r="D2" s="99"/>
      <c r="E2" s="100"/>
      <c r="F2" s="99"/>
      <c r="G2" s="258"/>
      <c r="H2" s="259"/>
      <c r="I2" s="260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1" t="s">
        <v>128</v>
      </c>
      <c r="B4" s="102"/>
      <c r="C4" s="102"/>
      <c r="D4" s="102"/>
      <c r="E4" s="103"/>
      <c r="F4" s="102"/>
      <c r="G4" s="102"/>
      <c r="H4" s="102"/>
      <c r="I4" s="102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 x14ac:dyDescent="0.25">
      <c r="A6" s="104"/>
      <c r="B6" s="105" t="s">
        <v>51</v>
      </c>
      <c r="C6" s="105"/>
      <c r="D6" s="106"/>
      <c r="E6" s="107" t="s">
        <v>52</v>
      </c>
      <c r="F6" s="108" t="s">
        <v>53</v>
      </c>
      <c r="G6" s="108" t="s">
        <v>54</v>
      </c>
      <c r="H6" s="108" t="s">
        <v>55</v>
      </c>
      <c r="I6" s="109" t="s">
        <v>31</v>
      </c>
    </row>
    <row r="7" spans="1:57" s="34" customFormat="1" x14ac:dyDescent="0.2">
      <c r="A7" s="192" t="str">
        <f>Položky!B7</f>
        <v>2</v>
      </c>
      <c r="B7" s="110" t="str">
        <f>Položky!C7</f>
        <v>Zednícké výpomoci</v>
      </c>
      <c r="C7" s="65"/>
      <c r="D7" s="111"/>
      <c r="E7" s="193">
        <f>Položky!BA10</f>
        <v>0</v>
      </c>
      <c r="F7" s="194">
        <f>Položky!BB10</f>
        <v>0</v>
      </c>
      <c r="G7" s="194">
        <f>Položky!BC10</f>
        <v>0</v>
      </c>
      <c r="H7" s="194">
        <f>Položky!BD10</f>
        <v>0</v>
      </c>
      <c r="I7" s="195">
        <f>Položky!BE10</f>
        <v>0</v>
      </c>
    </row>
    <row r="8" spans="1:57" s="34" customFormat="1" x14ac:dyDescent="0.2">
      <c r="A8" s="192" t="s">
        <v>109</v>
      </c>
      <c r="B8" s="222" t="str">
        <f>Položky!C11</f>
        <v>Lešení</v>
      </c>
      <c r="C8" s="65"/>
      <c r="D8" s="111"/>
      <c r="E8" s="193">
        <f>Položky!G14</f>
        <v>0</v>
      </c>
      <c r="F8" s="194">
        <v>0</v>
      </c>
      <c r="G8" s="194">
        <v>0</v>
      </c>
      <c r="H8" s="194">
        <v>0</v>
      </c>
      <c r="I8" s="195">
        <v>0</v>
      </c>
    </row>
    <row r="9" spans="1:57" s="34" customFormat="1" x14ac:dyDescent="0.2">
      <c r="A9" s="192" t="str">
        <f>Položky!B15</f>
        <v>96</v>
      </c>
      <c r="B9" s="110" t="str">
        <f>Položky!C15</f>
        <v>Bourání konstrukcí</v>
      </c>
      <c r="C9" s="65"/>
      <c r="D9" s="111"/>
      <c r="E9" s="193">
        <f>Položky!G18</f>
        <v>0</v>
      </c>
      <c r="F9" s="194">
        <f>Položky!BB18</f>
        <v>0</v>
      </c>
      <c r="G9" s="194">
        <f>Položky!BC18</f>
        <v>0</v>
      </c>
      <c r="H9" s="194">
        <f>Položky!BD18</f>
        <v>0</v>
      </c>
      <c r="I9" s="195">
        <f>Položky!BE18</f>
        <v>0</v>
      </c>
    </row>
    <row r="10" spans="1:57" s="34" customFormat="1" x14ac:dyDescent="0.2">
      <c r="A10" s="192" t="str">
        <f>Položky!B19</f>
        <v>764</v>
      </c>
      <c r="B10" s="110" t="str">
        <f>Položky!C19</f>
        <v>Konstrukce klempířské</v>
      </c>
      <c r="C10" s="65"/>
      <c r="D10" s="111"/>
      <c r="E10" s="193">
        <f>Položky!BA22</f>
        <v>0</v>
      </c>
      <c r="F10" s="194">
        <f>Položky!G22</f>
        <v>0</v>
      </c>
      <c r="G10" s="194">
        <f>Položky!BC22</f>
        <v>0</v>
      </c>
      <c r="H10" s="194">
        <f>Položky!BD22</f>
        <v>0</v>
      </c>
      <c r="I10" s="195">
        <f>Položky!BE22</f>
        <v>0</v>
      </c>
    </row>
    <row r="11" spans="1:57" s="34" customFormat="1" x14ac:dyDescent="0.2">
      <c r="A11" s="192" t="s">
        <v>105</v>
      </c>
      <c r="B11" s="110" t="s">
        <v>106</v>
      </c>
      <c r="C11" s="65"/>
      <c r="D11" s="111"/>
      <c r="E11" s="193">
        <v>0</v>
      </c>
      <c r="F11" s="194">
        <f>Položky!G25</f>
        <v>0</v>
      </c>
      <c r="G11" s="194">
        <v>0</v>
      </c>
      <c r="H11" s="194">
        <v>0</v>
      </c>
      <c r="I11" s="195">
        <v>0</v>
      </c>
    </row>
    <row r="12" spans="1:57" s="34" customFormat="1" x14ac:dyDescent="0.2">
      <c r="A12" s="192" t="str">
        <f>Položky!B26</f>
        <v>784</v>
      </c>
      <c r="B12" s="110" t="str">
        <f>Položky!C26</f>
        <v>Malby</v>
      </c>
      <c r="C12" s="65"/>
      <c r="D12" s="111"/>
      <c r="E12" s="193">
        <f>Položky!BA29</f>
        <v>0</v>
      </c>
      <c r="F12" s="194">
        <f>Položky!G29</f>
        <v>0</v>
      </c>
      <c r="G12" s="194">
        <f>Položky!BC29</f>
        <v>0</v>
      </c>
      <c r="H12" s="194">
        <f>Položky!BD29</f>
        <v>0</v>
      </c>
      <c r="I12" s="195">
        <f>Položky!BE29</f>
        <v>0</v>
      </c>
    </row>
    <row r="13" spans="1:57" s="34" customFormat="1" ht="13.5" thickBot="1" x14ac:dyDescent="0.25">
      <c r="A13" s="192" t="str">
        <f>Položky!B30</f>
        <v>D96</v>
      </c>
      <c r="B13" s="110" t="str">
        <f>Položky!C30</f>
        <v>Přesuny suti a vybouraných hmot</v>
      </c>
      <c r="C13" s="65"/>
      <c r="D13" s="111"/>
      <c r="E13" s="193">
        <f>Položky!BA38</f>
        <v>0</v>
      </c>
      <c r="F13" s="194">
        <f>Položky!BB38</f>
        <v>0</v>
      </c>
      <c r="G13" s="194">
        <f>Položky!BC38</f>
        <v>0</v>
      </c>
      <c r="H13" s="194">
        <f>Položky!BD38</f>
        <v>0</v>
      </c>
      <c r="I13" s="195">
        <f>Položky!BE38</f>
        <v>0</v>
      </c>
    </row>
    <row r="14" spans="1:57" s="118" customFormat="1" ht="13.5" thickBot="1" x14ac:dyDescent="0.25">
      <c r="A14" s="112"/>
      <c r="B14" s="113" t="s">
        <v>56</v>
      </c>
      <c r="C14" s="113"/>
      <c r="D14" s="114"/>
      <c r="E14" s="115">
        <f>SUM(E7:E13)</f>
        <v>0</v>
      </c>
      <c r="F14" s="116">
        <f>SUM(F7:F13)</f>
        <v>0</v>
      </c>
      <c r="G14" s="116">
        <f>SUM(G7:G13)</f>
        <v>0</v>
      </c>
      <c r="H14" s="116">
        <f>SUM(H7:H13)</f>
        <v>0</v>
      </c>
      <c r="I14" s="117">
        <f>SUM(I7:I13)</f>
        <v>0</v>
      </c>
    </row>
    <row r="15" spans="1:57" x14ac:dyDescent="0.2">
      <c r="A15" s="65"/>
      <c r="B15" s="65"/>
      <c r="C15" s="65"/>
      <c r="D15" s="65"/>
      <c r="E15" s="65"/>
      <c r="F15" s="65"/>
      <c r="G15" s="65"/>
      <c r="H15" s="65"/>
      <c r="I15" s="65"/>
    </row>
    <row r="16" spans="1:57" ht="19.5" customHeight="1" x14ac:dyDescent="0.25">
      <c r="A16" s="102" t="s">
        <v>57</v>
      </c>
      <c r="B16" s="102"/>
      <c r="C16" s="102"/>
      <c r="D16" s="102"/>
      <c r="E16" s="102"/>
      <c r="F16" s="102"/>
      <c r="G16" s="119"/>
      <c r="H16" s="102"/>
      <c r="I16" s="102"/>
      <c r="BA16" s="40"/>
      <c r="BB16" s="40"/>
      <c r="BC16" s="40"/>
      <c r="BD16" s="40"/>
      <c r="BE16" s="40"/>
    </row>
    <row r="17" spans="1:53" ht="13.5" thickBot="1" x14ac:dyDescent="0.25">
      <c r="A17" s="76"/>
      <c r="B17" s="76"/>
      <c r="C17" s="76"/>
      <c r="D17" s="76"/>
      <c r="E17" s="76"/>
      <c r="F17" s="76"/>
      <c r="G17" s="76"/>
      <c r="H17" s="76"/>
      <c r="I17" s="76"/>
    </row>
    <row r="18" spans="1:53" x14ac:dyDescent="0.2">
      <c r="A18" s="70" t="s">
        <v>58</v>
      </c>
      <c r="B18" s="71"/>
      <c r="C18" s="71"/>
      <c r="D18" s="120"/>
      <c r="E18" s="121" t="s">
        <v>59</v>
      </c>
      <c r="F18" s="122" t="s">
        <v>60</v>
      </c>
      <c r="G18" s="123" t="s">
        <v>61</v>
      </c>
      <c r="H18" s="124"/>
      <c r="I18" s="125" t="s">
        <v>59</v>
      </c>
    </row>
    <row r="19" spans="1:53" x14ac:dyDescent="0.2">
      <c r="A19" s="63" t="s">
        <v>96</v>
      </c>
      <c r="B19" s="54"/>
      <c r="C19" s="54"/>
      <c r="D19" s="126"/>
      <c r="E19" s="200"/>
      <c r="F19" s="201"/>
      <c r="G19" s="127">
        <f t="shared" ref="G19:G26" si="0">CHOOSE(BA19+1,HSV+PSV,HSV+PSV+Mont,HSV+PSV+Dodavka+Mont,HSV,PSV,Mont,Dodavka,Mont+Dodavka,0)</f>
        <v>0</v>
      </c>
      <c r="H19" s="128"/>
      <c r="I19" s="129">
        <f t="shared" ref="I19:I26" si="1">E19+F19*G19/100</f>
        <v>0</v>
      </c>
      <c r="BA19">
        <v>0</v>
      </c>
    </row>
    <row r="20" spans="1:53" x14ac:dyDescent="0.2">
      <c r="A20" s="63" t="s">
        <v>97</v>
      </c>
      <c r="B20" s="54"/>
      <c r="C20" s="54"/>
      <c r="D20" s="126"/>
      <c r="E20" s="200"/>
      <c r="F20" s="201"/>
      <c r="G20" s="127">
        <f t="shared" si="0"/>
        <v>0</v>
      </c>
      <c r="H20" s="128"/>
      <c r="I20" s="129">
        <f t="shared" si="1"/>
        <v>0</v>
      </c>
      <c r="BA20">
        <v>0</v>
      </c>
    </row>
    <row r="21" spans="1:53" x14ac:dyDescent="0.2">
      <c r="A21" s="63" t="s">
        <v>98</v>
      </c>
      <c r="B21" s="54"/>
      <c r="C21" s="54"/>
      <c r="D21" s="126"/>
      <c r="E21" s="200"/>
      <c r="F21" s="201"/>
      <c r="G21" s="127">
        <f t="shared" si="0"/>
        <v>0</v>
      </c>
      <c r="H21" s="128"/>
      <c r="I21" s="129">
        <f t="shared" si="1"/>
        <v>0</v>
      </c>
      <c r="BA21">
        <v>0</v>
      </c>
    </row>
    <row r="22" spans="1:53" x14ac:dyDescent="0.2">
      <c r="A22" s="63" t="s">
        <v>99</v>
      </c>
      <c r="B22" s="54"/>
      <c r="C22" s="54"/>
      <c r="D22" s="126"/>
      <c r="E22" s="200"/>
      <c r="F22" s="201"/>
      <c r="G22" s="127">
        <f t="shared" si="0"/>
        <v>0</v>
      </c>
      <c r="H22" s="128"/>
      <c r="I22" s="129">
        <f t="shared" si="1"/>
        <v>0</v>
      </c>
      <c r="BA22">
        <v>0</v>
      </c>
    </row>
    <row r="23" spans="1:53" x14ac:dyDescent="0.2">
      <c r="A23" s="63" t="s">
        <v>100</v>
      </c>
      <c r="B23" s="54"/>
      <c r="C23" s="54"/>
      <c r="D23" s="126"/>
      <c r="E23" s="200"/>
      <c r="F23" s="201"/>
      <c r="G23" s="127">
        <f t="shared" si="0"/>
        <v>0</v>
      </c>
      <c r="H23" s="128"/>
      <c r="I23" s="129">
        <f t="shared" si="1"/>
        <v>0</v>
      </c>
      <c r="BA23">
        <v>1</v>
      </c>
    </row>
    <row r="24" spans="1:53" x14ac:dyDescent="0.2">
      <c r="A24" s="63" t="s">
        <v>101</v>
      </c>
      <c r="B24" s="54"/>
      <c r="C24" s="54"/>
      <c r="D24" s="126"/>
      <c r="E24" s="200"/>
      <c r="F24" s="201"/>
      <c r="G24" s="127">
        <f t="shared" si="0"/>
        <v>0</v>
      </c>
      <c r="H24" s="128"/>
      <c r="I24" s="129">
        <f t="shared" si="1"/>
        <v>0</v>
      </c>
      <c r="BA24">
        <v>1</v>
      </c>
    </row>
    <row r="25" spans="1:53" x14ac:dyDescent="0.2">
      <c r="A25" s="63" t="s">
        <v>102</v>
      </c>
      <c r="B25" s="54"/>
      <c r="C25" s="54"/>
      <c r="D25" s="126"/>
      <c r="E25" s="200"/>
      <c r="F25" s="201"/>
      <c r="G25" s="127">
        <f t="shared" si="0"/>
        <v>0</v>
      </c>
      <c r="H25" s="128"/>
      <c r="I25" s="129">
        <f t="shared" si="1"/>
        <v>0</v>
      </c>
      <c r="BA25">
        <v>2</v>
      </c>
    </row>
    <row r="26" spans="1:53" x14ac:dyDescent="0.2">
      <c r="A26" s="63" t="s">
        <v>103</v>
      </c>
      <c r="B26" s="54"/>
      <c r="C26" s="54"/>
      <c r="D26" s="126"/>
      <c r="E26" s="200"/>
      <c r="F26" s="201"/>
      <c r="G26" s="127">
        <f t="shared" si="0"/>
        <v>0</v>
      </c>
      <c r="H26" s="128"/>
      <c r="I26" s="129">
        <f t="shared" si="1"/>
        <v>0</v>
      </c>
      <c r="BA26">
        <v>2</v>
      </c>
    </row>
    <row r="27" spans="1:53" ht="13.5" thickBot="1" x14ac:dyDescent="0.25">
      <c r="A27" s="130"/>
      <c r="B27" s="131" t="s">
        <v>62</v>
      </c>
      <c r="C27" s="132"/>
      <c r="D27" s="133"/>
      <c r="E27" s="134"/>
      <c r="F27" s="135"/>
      <c r="G27" s="135"/>
      <c r="H27" s="261">
        <f>SUM(I19:I26)</f>
        <v>0</v>
      </c>
      <c r="I27" s="262"/>
    </row>
    <row r="29" spans="1:53" x14ac:dyDescent="0.2">
      <c r="B29" s="118"/>
      <c r="F29" s="136"/>
      <c r="G29" s="137"/>
      <c r="H29" s="137"/>
      <c r="I29" s="138"/>
    </row>
    <row r="30" spans="1:53" x14ac:dyDescent="0.2">
      <c r="F30" s="136"/>
      <c r="G30" s="137"/>
      <c r="H30" s="137"/>
      <c r="I30" s="138"/>
    </row>
    <row r="31" spans="1:53" x14ac:dyDescent="0.2">
      <c r="F31" s="136"/>
      <c r="G31" s="137"/>
      <c r="H31" s="137"/>
      <c r="I31" s="138"/>
    </row>
    <row r="32" spans="1:53" x14ac:dyDescent="0.2">
      <c r="F32" s="136"/>
      <c r="G32" s="137"/>
      <c r="H32" s="137"/>
      <c r="I32" s="138"/>
    </row>
    <row r="33" spans="6:9" x14ac:dyDescent="0.2">
      <c r="F33" s="136"/>
      <c r="G33" s="137"/>
      <c r="H33" s="137"/>
      <c r="I33" s="138"/>
    </row>
    <row r="34" spans="6:9" x14ac:dyDescent="0.2">
      <c r="F34" s="136"/>
      <c r="G34" s="137"/>
      <c r="H34" s="137"/>
      <c r="I34" s="138"/>
    </row>
    <row r="35" spans="6:9" x14ac:dyDescent="0.2">
      <c r="F35" s="136"/>
      <c r="G35" s="137"/>
      <c r="H35" s="137"/>
      <c r="I35" s="138"/>
    </row>
    <row r="36" spans="6:9" x14ac:dyDescent="0.2">
      <c r="F36" s="136"/>
      <c r="G36" s="137"/>
      <c r="H36" s="137"/>
      <c r="I36" s="138"/>
    </row>
    <row r="37" spans="6:9" x14ac:dyDescent="0.2">
      <c r="F37" s="136"/>
      <c r="G37" s="137"/>
      <c r="H37" s="137"/>
      <c r="I37" s="138"/>
    </row>
    <row r="38" spans="6:9" x14ac:dyDescent="0.2">
      <c r="F38" s="136"/>
      <c r="G38" s="137"/>
      <c r="H38" s="137"/>
      <c r="I38" s="138"/>
    </row>
    <row r="39" spans="6:9" x14ac:dyDescent="0.2">
      <c r="F39" s="136"/>
      <c r="G39" s="137"/>
      <c r="H39" s="137"/>
      <c r="I39" s="138"/>
    </row>
    <row r="40" spans="6:9" x14ac:dyDescent="0.2">
      <c r="F40" s="136"/>
      <c r="G40" s="137"/>
      <c r="H40" s="137"/>
      <c r="I40" s="138"/>
    </row>
    <row r="41" spans="6:9" x14ac:dyDescent="0.2">
      <c r="F41" s="136"/>
      <c r="G41" s="137"/>
      <c r="H41" s="137"/>
      <c r="I41" s="138"/>
    </row>
    <row r="42" spans="6:9" x14ac:dyDescent="0.2">
      <c r="F42" s="136"/>
      <c r="G42" s="137"/>
      <c r="H42" s="137"/>
      <c r="I42" s="138"/>
    </row>
    <row r="43" spans="6:9" x14ac:dyDescent="0.2">
      <c r="F43" s="136"/>
      <c r="G43" s="137"/>
      <c r="H43" s="137"/>
      <c r="I43" s="138"/>
    </row>
    <row r="44" spans="6:9" x14ac:dyDescent="0.2">
      <c r="F44" s="136"/>
      <c r="G44" s="137"/>
      <c r="H44" s="137"/>
      <c r="I44" s="138"/>
    </row>
    <row r="45" spans="6:9" x14ac:dyDescent="0.2">
      <c r="F45" s="136"/>
      <c r="G45" s="137"/>
      <c r="H45" s="137"/>
      <c r="I45" s="138"/>
    </row>
    <row r="46" spans="6:9" x14ac:dyDescent="0.2">
      <c r="F46" s="136"/>
      <c r="G46" s="137"/>
      <c r="H46" s="137"/>
      <c r="I46" s="138"/>
    </row>
    <row r="47" spans="6:9" x14ac:dyDescent="0.2">
      <c r="F47" s="136"/>
      <c r="G47" s="137"/>
      <c r="H47" s="137"/>
      <c r="I47" s="138"/>
    </row>
    <row r="48" spans="6:9" x14ac:dyDescent="0.2">
      <c r="F48" s="136"/>
      <c r="G48" s="137"/>
      <c r="H48" s="137"/>
      <c r="I48" s="138"/>
    </row>
    <row r="49" spans="6:9" x14ac:dyDescent="0.2">
      <c r="F49" s="136"/>
      <c r="G49" s="137"/>
      <c r="H49" s="137"/>
      <c r="I49" s="138"/>
    </row>
    <row r="50" spans="6:9" x14ac:dyDescent="0.2">
      <c r="F50" s="136"/>
      <c r="G50" s="137"/>
      <c r="H50" s="137"/>
      <c r="I50" s="138"/>
    </row>
    <row r="51" spans="6:9" x14ac:dyDescent="0.2">
      <c r="F51" s="136"/>
      <c r="G51" s="137"/>
      <c r="H51" s="137"/>
      <c r="I51" s="138"/>
    </row>
    <row r="52" spans="6:9" x14ac:dyDescent="0.2">
      <c r="F52" s="136"/>
      <c r="G52" s="137"/>
      <c r="H52" s="137"/>
      <c r="I52" s="138"/>
    </row>
    <row r="53" spans="6:9" x14ac:dyDescent="0.2">
      <c r="F53" s="136"/>
      <c r="G53" s="137"/>
      <c r="H53" s="137"/>
      <c r="I53" s="138"/>
    </row>
    <row r="54" spans="6:9" x14ac:dyDescent="0.2">
      <c r="F54" s="136"/>
      <c r="G54" s="137"/>
      <c r="H54" s="137"/>
      <c r="I54" s="138"/>
    </row>
    <row r="55" spans="6:9" x14ac:dyDescent="0.2">
      <c r="F55" s="136"/>
      <c r="G55" s="137"/>
      <c r="H55" s="137"/>
      <c r="I55" s="138"/>
    </row>
    <row r="56" spans="6:9" x14ac:dyDescent="0.2">
      <c r="F56" s="136"/>
      <c r="G56" s="137"/>
      <c r="H56" s="137"/>
      <c r="I56" s="138"/>
    </row>
    <row r="57" spans="6:9" x14ac:dyDescent="0.2">
      <c r="F57" s="136"/>
      <c r="G57" s="137"/>
      <c r="H57" s="137"/>
      <c r="I57" s="138"/>
    </row>
    <row r="58" spans="6:9" x14ac:dyDescent="0.2">
      <c r="F58" s="136"/>
      <c r="G58" s="137"/>
      <c r="H58" s="137"/>
      <c r="I58" s="138"/>
    </row>
    <row r="59" spans="6:9" x14ac:dyDescent="0.2">
      <c r="F59" s="136"/>
      <c r="G59" s="137"/>
      <c r="H59" s="137"/>
      <c r="I59" s="138"/>
    </row>
    <row r="60" spans="6:9" x14ac:dyDescent="0.2">
      <c r="F60" s="136"/>
      <c r="G60" s="137"/>
      <c r="H60" s="137"/>
      <c r="I60" s="138"/>
    </row>
    <row r="61" spans="6:9" x14ac:dyDescent="0.2">
      <c r="F61" s="136"/>
      <c r="G61" s="137"/>
      <c r="H61" s="137"/>
      <c r="I61" s="138"/>
    </row>
    <row r="62" spans="6:9" x14ac:dyDescent="0.2">
      <c r="F62" s="136"/>
      <c r="G62" s="137"/>
      <c r="H62" s="137"/>
      <c r="I62" s="138"/>
    </row>
    <row r="63" spans="6:9" x14ac:dyDescent="0.2">
      <c r="F63" s="136"/>
      <c r="G63" s="137"/>
      <c r="H63" s="137"/>
      <c r="I63" s="138"/>
    </row>
    <row r="64" spans="6:9" x14ac:dyDescent="0.2">
      <c r="F64" s="136"/>
      <c r="G64" s="137"/>
      <c r="H64" s="137"/>
      <c r="I64" s="138"/>
    </row>
    <row r="65" spans="6:9" x14ac:dyDescent="0.2">
      <c r="F65" s="136"/>
      <c r="G65" s="137"/>
      <c r="H65" s="137"/>
      <c r="I65" s="138"/>
    </row>
    <row r="66" spans="6:9" x14ac:dyDescent="0.2">
      <c r="F66" s="136"/>
      <c r="G66" s="137"/>
      <c r="H66" s="137"/>
      <c r="I66" s="138"/>
    </row>
    <row r="67" spans="6:9" x14ac:dyDescent="0.2">
      <c r="F67" s="136"/>
      <c r="G67" s="137"/>
      <c r="H67" s="137"/>
      <c r="I67" s="138"/>
    </row>
    <row r="68" spans="6:9" x14ac:dyDescent="0.2">
      <c r="F68" s="136"/>
      <c r="G68" s="137"/>
      <c r="H68" s="137"/>
      <c r="I68" s="138"/>
    </row>
    <row r="69" spans="6:9" x14ac:dyDescent="0.2">
      <c r="F69" s="136"/>
      <c r="G69" s="137"/>
      <c r="H69" s="137"/>
      <c r="I69" s="138"/>
    </row>
    <row r="70" spans="6:9" x14ac:dyDescent="0.2">
      <c r="F70" s="136"/>
      <c r="G70" s="137"/>
      <c r="H70" s="137"/>
      <c r="I70" s="138"/>
    </row>
    <row r="71" spans="6:9" x14ac:dyDescent="0.2">
      <c r="F71" s="136"/>
      <c r="G71" s="137"/>
      <c r="H71" s="137"/>
      <c r="I71" s="138"/>
    </row>
    <row r="72" spans="6:9" x14ac:dyDescent="0.2">
      <c r="F72" s="136"/>
      <c r="G72" s="137"/>
      <c r="H72" s="137"/>
      <c r="I72" s="138"/>
    </row>
    <row r="73" spans="6:9" x14ac:dyDescent="0.2">
      <c r="F73" s="136"/>
      <c r="G73" s="137"/>
      <c r="H73" s="137"/>
      <c r="I73" s="138"/>
    </row>
    <row r="74" spans="6:9" x14ac:dyDescent="0.2">
      <c r="F74" s="136"/>
      <c r="G74" s="137"/>
      <c r="H74" s="137"/>
      <c r="I74" s="138"/>
    </row>
    <row r="75" spans="6:9" x14ac:dyDescent="0.2">
      <c r="F75" s="136"/>
      <c r="G75" s="137"/>
      <c r="H75" s="137"/>
      <c r="I75" s="138"/>
    </row>
    <row r="76" spans="6:9" x14ac:dyDescent="0.2">
      <c r="F76" s="136"/>
      <c r="G76" s="137"/>
      <c r="H76" s="137"/>
      <c r="I76" s="138"/>
    </row>
    <row r="77" spans="6:9" x14ac:dyDescent="0.2">
      <c r="F77" s="136"/>
      <c r="G77" s="137"/>
      <c r="H77" s="137"/>
      <c r="I77" s="138"/>
    </row>
    <row r="78" spans="6:9" x14ac:dyDescent="0.2">
      <c r="F78" s="136"/>
      <c r="G78" s="137"/>
      <c r="H78" s="137"/>
      <c r="I78" s="138"/>
    </row>
  </sheetData>
  <sheetProtection algorithmName="SHA-512" hashValue="Bj0uU1m2mOr+BAq7OOS+bSVh+lJrryBFvUcKNoupq0JKTMQC4YMd72MDxUsOuPJeYBsnkph0a0t/X0ZexSG2eg==" saltValue="4E5tdsqTudNSjNHaHwZz/g==" spinCount="100000" sheet="1" objects="1" scenarios="1"/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1"/>
  <sheetViews>
    <sheetView showGridLines="0" showZeros="0" tabSelected="1" zoomScale="205" zoomScaleNormal="205" workbookViewId="0">
      <selection activeCell="E4" sqref="E4:G4"/>
    </sheetView>
  </sheetViews>
  <sheetFormatPr defaultRowHeight="12.75" x14ac:dyDescent="0.2"/>
  <cols>
    <col min="1" max="1" width="4.42578125" style="139" customWidth="1"/>
    <col min="2" max="2" width="11.5703125" style="139" customWidth="1"/>
    <col min="3" max="3" width="40.42578125" style="139" customWidth="1"/>
    <col min="4" max="4" width="5.5703125" style="139" customWidth="1"/>
    <col min="5" max="5" width="8.5703125" style="186" customWidth="1"/>
    <col min="6" max="6" width="9.85546875" style="139" customWidth="1"/>
    <col min="7" max="7" width="13.85546875" style="139" customWidth="1"/>
    <col min="8" max="11" width="9.140625" style="139"/>
    <col min="12" max="12" width="75.42578125" style="139" customWidth="1"/>
    <col min="13" max="13" width="45.28515625" style="139" customWidth="1"/>
    <col min="14" max="16384" width="9.140625" style="139"/>
  </cols>
  <sheetData>
    <row r="1" spans="1:104" ht="15.75" x14ac:dyDescent="0.25">
      <c r="A1" s="265" t="s">
        <v>63</v>
      </c>
      <c r="B1" s="265"/>
      <c r="C1" s="265"/>
      <c r="D1" s="265"/>
      <c r="E1" s="265"/>
      <c r="F1" s="265"/>
      <c r="G1" s="265"/>
    </row>
    <row r="2" spans="1:104" ht="14.25" customHeight="1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254" t="s">
        <v>49</v>
      </c>
      <c r="B3" s="255"/>
      <c r="C3" s="232" t="str">
        <f>CONCATENATE(cislostavby," ",nazevstavby)</f>
        <v xml:space="preserve">Vytrážové výplně pro objekt kostela Mistra Jana Husa </v>
      </c>
      <c r="D3" s="144"/>
      <c r="E3" s="233" t="s">
        <v>124</v>
      </c>
      <c r="F3" s="145"/>
      <c r="G3" s="146"/>
    </row>
    <row r="4" spans="1:104" ht="13.5" thickBot="1" x14ac:dyDescent="0.25">
      <c r="A4" s="266" t="s">
        <v>50</v>
      </c>
      <c r="B4" s="257"/>
      <c r="C4" s="99" t="str">
        <f>CONCATENATE(cisloobjektu," ",nazevobjektu)</f>
        <v xml:space="preserve"> Vitráže</v>
      </c>
      <c r="D4" s="147"/>
      <c r="E4" s="267">
        <f>Rekapitulace!G2</f>
        <v>0</v>
      </c>
      <c r="F4" s="268"/>
      <c r="G4" s="269"/>
    </row>
    <row r="5" spans="1:104" ht="13.5" thickTop="1" x14ac:dyDescent="0.2">
      <c r="A5" s="148"/>
      <c r="B5" s="140"/>
      <c r="C5" s="140"/>
      <c r="D5" s="140"/>
      <c r="E5" s="149"/>
      <c r="F5" s="140"/>
      <c r="G5" s="150"/>
    </row>
    <row r="6" spans="1:104" x14ac:dyDescent="0.2">
      <c r="A6" s="151" t="s">
        <v>64</v>
      </c>
      <c r="B6" s="152" t="s">
        <v>65</v>
      </c>
      <c r="C6" s="152" t="s">
        <v>66</v>
      </c>
      <c r="D6" s="152" t="s">
        <v>67</v>
      </c>
      <c r="E6" s="153" t="s">
        <v>68</v>
      </c>
      <c r="F6" s="152" t="s">
        <v>69</v>
      </c>
      <c r="G6" s="154" t="s">
        <v>70</v>
      </c>
    </row>
    <row r="7" spans="1:104" x14ac:dyDescent="0.2">
      <c r="A7" s="155" t="s">
        <v>71</v>
      </c>
      <c r="B7" s="156" t="s">
        <v>110</v>
      </c>
      <c r="C7" s="157" t="s">
        <v>111</v>
      </c>
      <c r="D7" s="158"/>
      <c r="E7" s="159"/>
      <c r="F7" s="159"/>
      <c r="G7" s="160"/>
      <c r="H7" s="161"/>
      <c r="I7" s="161"/>
      <c r="O7" s="162">
        <v>1</v>
      </c>
    </row>
    <row r="8" spans="1:104" ht="67.5" customHeight="1" x14ac:dyDescent="0.2">
      <c r="A8" s="163">
        <v>2</v>
      </c>
      <c r="B8" s="164" t="s">
        <v>134</v>
      </c>
      <c r="C8" s="165" t="s">
        <v>139</v>
      </c>
      <c r="D8" s="225" t="s">
        <v>75</v>
      </c>
      <c r="E8" s="223">
        <f>E9</f>
        <v>26.25</v>
      </c>
      <c r="F8" s="224"/>
      <c r="G8" s="226">
        <f>E8*F8</f>
        <v>0</v>
      </c>
      <c r="O8" s="162">
        <v>2</v>
      </c>
      <c r="AA8" s="139">
        <v>1</v>
      </c>
      <c r="AB8" s="139">
        <v>1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A8" s="169">
        <v>1</v>
      </c>
      <c r="CB8" s="169">
        <v>1</v>
      </c>
      <c r="CZ8" s="139">
        <v>4.3099999999999996E-3</v>
      </c>
    </row>
    <row r="9" spans="1:104" x14ac:dyDescent="0.2">
      <c r="A9" s="170"/>
      <c r="B9" s="172"/>
      <c r="C9" s="263" t="s">
        <v>131</v>
      </c>
      <c r="D9" s="264"/>
      <c r="E9" s="173">
        <f>12.5*0.7*3</f>
        <v>26.25</v>
      </c>
      <c r="F9" s="174"/>
      <c r="G9" s="175"/>
      <c r="M9" s="171" t="s">
        <v>74</v>
      </c>
      <c r="O9" s="162"/>
    </row>
    <row r="10" spans="1:104" x14ac:dyDescent="0.2">
      <c r="A10" s="176"/>
      <c r="B10" s="177" t="s">
        <v>72</v>
      </c>
      <c r="C10" s="178" t="str">
        <f>CONCATENATE(B7," ",C7)</f>
        <v>2 Zednícké výpomoci</v>
      </c>
      <c r="D10" s="179"/>
      <c r="E10" s="180"/>
      <c r="F10" s="181"/>
      <c r="G10" s="182">
        <f>SUM(G7:G9)</f>
        <v>0</v>
      </c>
      <c r="O10" s="162">
        <v>4</v>
      </c>
      <c r="BA10" s="183">
        <f>SUM(BA7:BA9)</f>
        <v>0</v>
      </c>
      <c r="BB10" s="183">
        <f>SUM(BB7:BB9)</f>
        <v>0</v>
      </c>
      <c r="BC10" s="183">
        <f>SUM(BC7:BC9)</f>
        <v>0</v>
      </c>
      <c r="BD10" s="183">
        <f>SUM(BD7:BD9)</f>
        <v>0</v>
      </c>
      <c r="BE10" s="183">
        <f>SUM(BE7:BE9)</f>
        <v>0</v>
      </c>
    </row>
    <row r="11" spans="1:104" x14ac:dyDescent="0.2">
      <c r="A11" s="214" t="s">
        <v>71</v>
      </c>
      <c r="B11" s="215" t="s">
        <v>109</v>
      </c>
      <c r="C11" s="216" t="s">
        <v>114</v>
      </c>
      <c r="D11" s="217"/>
      <c r="E11" s="218"/>
      <c r="F11" s="219"/>
      <c r="G11" s="220"/>
      <c r="O11" s="162"/>
      <c r="BA11" s="183"/>
      <c r="BB11" s="183"/>
      <c r="BC11" s="183"/>
      <c r="BD11" s="183"/>
      <c r="BE11" s="183"/>
    </row>
    <row r="12" spans="1:104" ht="22.5" x14ac:dyDescent="0.2">
      <c r="A12" s="163">
        <v>8</v>
      </c>
      <c r="B12" s="234" t="s">
        <v>136</v>
      </c>
      <c r="C12" s="165" t="s">
        <v>112</v>
      </c>
      <c r="D12" s="225" t="s">
        <v>75</v>
      </c>
      <c r="E12" s="223">
        <f>E13</f>
        <v>60</v>
      </c>
      <c r="F12" s="224"/>
      <c r="G12" s="203">
        <f>ROUND(E12*F12,2)</f>
        <v>0</v>
      </c>
      <c r="O12" s="162"/>
      <c r="BA12" s="183"/>
      <c r="BB12" s="183"/>
      <c r="BC12" s="183"/>
      <c r="BD12" s="183"/>
      <c r="BE12" s="183"/>
    </row>
    <row r="13" spans="1:104" x14ac:dyDescent="0.2">
      <c r="A13" s="212"/>
      <c r="B13" s="213"/>
      <c r="C13" s="208" t="s">
        <v>113</v>
      </c>
      <c r="D13" s="209"/>
      <c r="E13" s="221">
        <f>10*6</f>
        <v>60</v>
      </c>
      <c r="F13" s="210"/>
      <c r="G13" s="211"/>
      <c r="O13" s="162"/>
      <c r="BA13" s="183"/>
      <c r="BB13" s="183"/>
      <c r="BC13" s="183"/>
      <c r="BD13" s="183"/>
      <c r="BE13" s="183"/>
    </row>
    <row r="14" spans="1:104" x14ac:dyDescent="0.2">
      <c r="A14" s="177"/>
      <c r="B14" s="177" t="s">
        <v>72</v>
      </c>
      <c r="C14" s="178" t="s">
        <v>121</v>
      </c>
      <c r="D14" s="179"/>
      <c r="E14" s="180"/>
      <c r="F14" s="181"/>
      <c r="G14" s="182">
        <f>G12</f>
        <v>0</v>
      </c>
      <c r="O14" s="162"/>
      <c r="BA14" s="183"/>
      <c r="BB14" s="183"/>
      <c r="BC14" s="183"/>
      <c r="BD14" s="183"/>
      <c r="BE14" s="183"/>
    </row>
    <row r="15" spans="1:104" x14ac:dyDescent="0.2">
      <c r="A15" s="155" t="s">
        <v>71</v>
      </c>
      <c r="B15" s="156" t="s">
        <v>76</v>
      </c>
      <c r="C15" s="204" t="s">
        <v>77</v>
      </c>
      <c r="D15" s="205"/>
      <c r="E15" s="206"/>
      <c r="F15" s="206"/>
      <c r="G15" s="207"/>
      <c r="H15" s="161"/>
      <c r="I15" s="161"/>
      <c r="O15" s="162">
        <v>1</v>
      </c>
    </row>
    <row r="16" spans="1:104" ht="22.5" x14ac:dyDescent="0.2">
      <c r="A16" s="163">
        <v>9</v>
      </c>
      <c r="B16" s="164" t="s">
        <v>135</v>
      </c>
      <c r="C16" s="165" t="s">
        <v>118</v>
      </c>
      <c r="D16" s="225" t="s">
        <v>75</v>
      </c>
      <c r="E16" s="223">
        <f>E17</f>
        <v>15.39</v>
      </c>
      <c r="F16" s="224"/>
      <c r="G16" s="226">
        <f>E16*F16</f>
        <v>0</v>
      </c>
      <c r="O16" s="162">
        <v>2</v>
      </c>
      <c r="AA16" s="139">
        <v>1</v>
      </c>
      <c r="AB16" s="139">
        <v>1</v>
      </c>
      <c r="AC16" s="139">
        <v>1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A16" s="169">
        <v>1</v>
      </c>
      <c r="CB16" s="169">
        <v>1</v>
      </c>
      <c r="CZ16" s="139">
        <v>6.7000000000000002E-4</v>
      </c>
    </row>
    <row r="17" spans="1:104" x14ac:dyDescent="0.2">
      <c r="A17" s="170"/>
      <c r="B17" s="172"/>
      <c r="C17" s="263" t="s">
        <v>130</v>
      </c>
      <c r="D17" s="264"/>
      <c r="E17" s="173">
        <f>2.7*1.9*3</f>
        <v>15.39</v>
      </c>
      <c r="F17" s="174"/>
      <c r="G17" s="175"/>
      <c r="M17" s="171" t="s">
        <v>78</v>
      </c>
      <c r="O17" s="162"/>
    </row>
    <row r="18" spans="1:104" ht="12.75" customHeight="1" x14ac:dyDescent="0.2">
      <c r="A18" s="176"/>
      <c r="B18" s="177" t="s">
        <v>72</v>
      </c>
      <c r="C18" s="178" t="str">
        <f>CONCATENATE(B15," ",C15)</f>
        <v>96 Bourání konstrukcí</v>
      </c>
      <c r="D18" s="179"/>
      <c r="E18" s="180"/>
      <c r="F18" s="181"/>
      <c r="G18" s="182">
        <f>SUM(G15:G17)</f>
        <v>0</v>
      </c>
      <c r="O18" s="162">
        <v>4</v>
      </c>
      <c r="BA18" s="183">
        <f>SUM(BA15:BA17)</f>
        <v>0</v>
      </c>
      <c r="BB18" s="183">
        <f>SUM(BB15:BB17)</f>
        <v>0</v>
      </c>
      <c r="BC18" s="183">
        <f>SUM(BC15:BC17)</f>
        <v>0</v>
      </c>
      <c r="BD18" s="183">
        <f>SUM(BD15:BD17)</f>
        <v>0</v>
      </c>
      <c r="BE18" s="183">
        <f>SUM(BE15:BE17)</f>
        <v>0</v>
      </c>
    </row>
    <row r="19" spans="1:104" ht="12.75" customHeight="1" x14ac:dyDescent="0.2">
      <c r="A19" s="155" t="s">
        <v>71</v>
      </c>
      <c r="B19" s="156" t="s">
        <v>115</v>
      </c>
      <c r="C19" s="157" t="s">
        <v>116</v>
      </c>
      <c r="D19" s="158"/>
      <c r="E19" s="159"/>
      <c r="F19" s="159"/>
      <c r="G19" s="160"/>
      <c r="H19" s="161"/>
      <c r="I19" s="161"/>
      <c r="O19" s="162">
        <v>1</v>
      </c>
    </row>
    <row r="20" spans="1:104" ht="25.5" customHeight="1" x14ac:dyDescent="0.2">
      <c r="A20" s="163">
        <v>17</v>
      </c>
      <c r="B20" s="164" t="s">
        <v>133</v>
      </c>
      <c r="C20" s="165" t="s">
        <v>117</v>
      </c>
      <c r="D20" s="225" t="s">
        <v>73</v>
      </c>
      <c r="E20" s="223">
        <f>E21</f>
        <v>9.3000000000000007</v>
      </c>
      <c r="F20" s="224"/>
      <c r="G20" s="226">
        <f>E20*F20</f>
        <v>0</v>
      </c>
      <c r="O20" s="162">
        <v>2</v>
      </c>
      <c r="AA20" s="139">
        <v>1</v>
      </c>
      <c r="AB20" s="139">
        <v>7</v>
      </c>
      <c r="AC20" s="139">
        <v>7</v>
      </c>
      <c r="AZ20" s="139">
        <v>2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A20" s="169">
        <v>1</v>
      </c>
      <c r="CB20" s="169">
        <v>7</v>
      </c>
      <c r="CZ20" s="139">
        <v>4.0000000000000002E-4</v>
      </c>
    </row>
    <row r="21" spans="1:104" ht="12.75" customHeight="1" x14ac:dyDescent="0.2">
      <c r="A21" s="170"/>
      <c r="B21" s="172"/>
      <c r="C21" s="263" t="s">
        <v>129</v>
      </c>
      <c r="D21" s="264"/>
      <c r="E21" s="173">
        <f>3.1*3</f>
        <v>9.3000000000000007</v>
      </c>
      <c r="F21" s="174"/>
      <c r="G21" s="175"/>
      <c r="M21" s="171">
        <v>1</v>
      </c>
      <c r="O21" s="162"/>
    </row>
    <row r="22" spans="1:104" x14ac:dyDescent="0.2">
      <c r="A22" s="176"/>
      <c r="B22" s="177" t="s">
        <v>72</v>
      </c>
      <c r="C22" s="178" t="str">
        <f>CONCATENATE(B19," ",C19)</f>
        <v>764 Konstrukce klempířské</v>
      </c>
      <c r="D22" s="179"/>
      <c r="E22" s="180"/>
      <c r="F22" s="181"/>
      <c r="G22" s="182">
        <f>SUM(G19:G21)</f>
        <v>0</v>
      </c>
      <c r="O22" s="162">
        <v>4</v>
      </c>
      <c r="BA22" s="183">
        <f>SUM(BA19:BA21)</f>
        <v>0</v>
      </c>
      <c r="BB22" s="183">
        <f>SUM(BB19:BB21)</f>
        <v>0</v>
      </c>
      <c r="BC22" s="183">
        <f>SUM(BC19:BC21)</f>
        <v>0</v>
      </c>
      <c r="BD22" s="183">
        <f>SUM(BD19:BD21)</f>
        <v>0</v>
      </c>
      <c r="BE22" s="183">
        <f>SUM(BE19:BE21)</f>
        <v>0</v>
      </c>
    </row>
    <row r="23" spans="1:104" x14ac:dyDescent="0.2">
      <c r="A23" s="155" t="s">
        <v>71</v>
      </c>
      <c r="B23" s="156" t="s">
        <v>105</v>
      </c>
      <c r="C23" s="227" t="s">
        <v>106</v>
      </c>
      <c r="D23" s="158"/>
      <c r="E23" s="159"/>
      <c r="F23" s="159"/>
      <c r="G23" s="160"/>
      <c r="O23" s="162"/>
      <c r="BA23" s="183"/>
      <c r="BB23" s="183"/>
      <c r="BC23" s="183"/>
      <c r="BD23" s="183"/>
      <c r="BE23" s="183"/>
    </row>
    <row r="24" spans="1:104" ht="196.5" customHeight="1" x14ac:dyDescent="0.2">
      <c r="A24" s="163">
        <v>31</v>
      </c>
      <c r="B24" s="202" t="s">
        <v>119</v>
      </c>
      <c r="C24" s="165" t="s">
        <v>120</v>
      </c>
      <c r="D24" s="225" t="s">
        <v>108</v>
      </c>
      <c r="E24" s="223">
        <v>3</v>
      </c>
      <c r="F24" s="198"/>
      <c r="G24" s="199">
        <f>E24*F24</f>
        <v>0</v>
      </c>
      <c r="O24" s="162"/>
      <c r="BA24" s="183"/>
      <c r="BB24" s="183"/>
      <c r="BC24" s="183"/>
      <c r="BD24" s="183"/>
      <c r="BE24" s="183"/>
    </row>
    <row r="25" spans="1:104" x14ac:dyDescent="0.2">
      <c r="A25" s="176"/>
      <c r="B25" s="177" t="s">
        <v>72</v>
      </c>
      <c r="C25" s="178" t="s">
        <v>107</v>
      </c>
      <c r="D25" s="179"/>
      <c r="E25" s="180"/>
      <c r="F25" s="181"/>
      <c r="G25" s="182">
        <f>SUM(G24:G24)</f>
        <v>0</v>
      </c>
      <c r="O25" s="162"/>
      <c r="BA25" s="183"/>
      <c r="BB25" s="183"/>
      <c r="BC25" s="183"/>
      <c r="BD25" s="183"/>
      <c r="BE25" s="183"/>
    </row>
    <row r="26" spans="1:104" ht="12.75" customHeight="1" x14ac:dyDescent="0.2">
      <c r="A26" s="155" t="s">
        <v>71</v>
      </c>
      <c r="B26" s="156" t="s">
        <v>80</v>
      </c>
      <c r="C26" s="157" t="s">
        <v>81</v>
      </c>
      <c r="D26" s="158"/>
      <c r="E26" s="159"/>
      <c r="F26" s="159"/>
      <c r="G26" s="160"/>
      <c r="H26" s="161"/>
      <c r="I26" s="161"/>
      <c r="O26" s="162">
        <v>1</v>
      </c>
    </row>
    <row r="27" spans="1:104" ht="26.25" customHeight="1" x14ac:dyDescent="0.2">
      <c r="A27" s="163">
        <v>79</v>
      </c>
      <c r="B27" s="164" t="s">
        <v>137</v>
      </c>
      <c r="C27" s="165" t="s">
        <v>132</v>
      </c>
      <c r="D27" s="225" t="s">
        <v>75</v>
      </c>
      <c r="E27" s="223">
        <f>E28</f>
        <v>18.75</v>
      </c>
      <c r="F27" s="224"/>
      <c r="G27" s="226">
        <f>E27*F27</f>
        <v>0</v>
      </c>
      <c r="O27" s="162">
        <v>2</v>
      </c>
      <c r="AA27" s="139">
        <v>1</v>
      </c>
      <c r="AB27" s="139">
        <v>7</v>
      </c>
      <c r="AC27" s="139">
        <v>7</v>
      </c>
      <c r="AZ27" s="139">
        <v>2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A27" s="169">
        <v>1</v>
      </c>
      <c r="CB27" s="169">
        <v>7</v>
      </c>
      <c r="CZ27" s="139">
        <v>0</v>
      </c>
    </row>
    <row r="28" spans="1:104" ht="12.75" customHeight="1" x14ac:dyDescent="0.2">
      <c r="A28" s="163"/>
      <c r="B28" s="164"/>
      <c r="C28" s="263" t="s">
        <v>122</v>
      </c>
      <c r="D28" s="264"/>
      <c r="E28" s="173">
        <f>12.5*0.5*3</f>
        <v>18.75</v>
      </c>
      <c r="F28" s="228"/>
      <c r="G28" s="168"/>
      <c r="O28" s="162"/>
      <c r="CA28" s="169"/>
      <c r="CB28" s="169"/>
    </row>
    <row r="29" spans="1:104" x14ac:dyDescent="0.2">
      <c r="A29" s="176"/>
      <c r="B29" s="177" t="s">
        <v>72</v>
      </c>
      <c r="C29" s="178" t="str">
        <f>CONCATENATE(B26," ",C26)</f>
        <v>784 Malby</v>
      </c>
      <c r="D29" s="179"/>
      <c r="E29" s="180"/>
      <c r="F29" s="181"/>
      <c r="G29" s="182">
        <f>SUM(G26:G27)</f>
        <v>0</v>
      </c>
      <c r="O29" s="162">
        <v>4</v>
      </c>
      <c r="BA29" s="183">
        <f>SUM(BA26:BA27)</f>
        <v>0</v>
      </c>
      <c r="BB29" s="183">
        <f>SUM(BB26:BB27)</f>
        <v>0</v>
      </c>
      <c r="BC29" s="183">
        <f>SUM(BC26:BC27)</f>
        <v>0</v>
      </c>
      <c r="BD29" s="183">
        <f>SUM(BD26:BD27)</f>
        <v>0</v>
      </c>
      <c r="BE29" s="183">
        <f>SUM(BE26:BE27)</f>
        <v>0</v>
      </c>
    </row>
    <row r="30" spans="1:104" x14ac:dyDescent="0.2">
      <c r="A30" s="155" t="s">
        <v>71</v>
      </c>
      <c r="B30" s="156" t="s">
        <v>82</v>
      </c>
      <c r="C30" s="157" t="s">
        <v>83</v>
      </c>
      <c r="D30" s="158"/>
      <c r="E30" s="159"/>
      <c r="F30" s="159"/>
      <c r="G30" s="160"/>
      <c r="H30" s="161"/>
      <c r="I30" s="161"/>
      <c r="O30" s="162">
        <v>1</v>
      </c>
    </row>
    <row r="31" spans="1:104" x14ac:dyDescent="0.2">
      <c r="A31" s="163">
        <v>82</v>
      </c>
      <c r="B31" s="164" t="s">
        <v>84</v>
      </c>
      <c r="C31" s="165" t="s">
        <v>85</v>
      </c>
      <c r="D31" s="166" t="s">
        <v>79</v>
      </c>
      <c r="E31" s="167">
        <v>1.2</v>
      </c>
      <c r="F31" s="197"/>
      <c r="G31" s="168">
        <f>E31*F31</f>
        <v>0</v>
      </c>
      <c r="O31" s="162">
        <v>2</v>
      </c>
      <c r="AA31" s="139">
        <v>1</v>
      </c>
      <c r="AB31" s="139">
        <v>10</v>
      </c>
      <c r="AC31" s="139">
        <v>10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A31" s="169">
        <v>1</v>
      </c>
      <c r="CB31" s="169">
        <v>10</v>
      </c>
      <c r="CZ31" s="139">
        <v>0</v>
      </c>
    </row>
    <row r="32" spans="1:104" x14ac:dyDescent="0.2">
      <c r="A32" s="170"/>
      <c r="B32" s="172"/>
      <c r="C32" s="263" t="s">
        <v>123</v>
      </c>
      <c r="D32" s="264"/>
      <c r="E32" s="173">
        <f>E31</f>
        <v>1.2</v>
      </c>
      <c r="F32" s="174"/>
      <c r="G32" s="175"/>
      <c r="M32" s="171" t="s">
        <v>86</v>
      </c>
      <c r="O32" s="162"/>
    </row>
    <row r="33" spans="1:104" x14ac:dyDescent="0.2">
      <c r="A33" s="163">
        <v>83</v>
      </c>
      <c r="B33" s="164" t="s">
        <v>87</v>
      </c>
      <c r="C33" s="165" t="s">
        <v>88</v>
      </c>
      <c r="D33" s="166" t="s">
        <v>79</v>
      </c>
      <c r="E33" s="167">
        <v>0.8</v>
      </c>
      <c r="F33" s="197"/>
      <c r="G33" s="168">
        <f>E33*F33</f>
        <v>0</v>
      </c>
      <c r="O33" s="162">
        <v>2</v>
      </c>
      <c r="AA33" s="139">
        <v>1</v>
      </c>
      <c r="AB33" s="139">
        <v>10</v>
      </c>
      <c r="AC33" s="139">
        <v>10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A33" s="169">
        <v>1</v>
      </c>
      <c r="CB33" s="169">
        <v>10</v>
      </c>
      <c r="CZ33" s="139">
        <v>0</v>
      </c>
    </row>
    <row r="34" spans="1:104" x14ac:dyDescent="0.2">
      <c r="A34" s="163">
        <v>84</v>
      </c>
      <c r="B34" s="164" t="s">
        <v>89</v>
      </c>
      <c r="C34" s="165" t="s">
        <v>90</v>
      </c>
      <c r="D34" s="166" t="s">
        <v>79</v>
      </c>
      <c r="E34" s="167">
        <f>E31*4</f>
        <v>4.8</v>
      </c>
      <c r="F34" s="197"/>
      <c r="G34" s="168">
        <f>E34*F34</f>
        <v>0</v>
      </c>
      <c r="O34" s="162">
        <v>2</v>
      </c>
      <c r="AA34" s="139">
        <v>1</v>
      </c>
      <c r="AB34" s="139">
        <v>10</v>
      </c>
      <c r="AC34" s="139">
        <v>10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A34" s="169">
        <v>1</v>
      </c>
      <c r="CB34" s="169">
        <v>10</v>
      </c>
      <c r="CZ34" s="139">
        <v>0</v>
      </c>
    </row>
    <row r="35" spans="1:104" x14ac:dyDescent="0.2">
      <c r="A35" s="170"/>
      <c r="B35" s="172"/>
      <c r="C35" s="263" t="s">
        <v>138</v>
      </c>
      <c r="D35" s="264"/>
      <c r="E35" s="173">
        <f>E34</f>
        <v>4.8</v>
      </c>
      <c r="F35" s="174"/>
      <c r="G35" s="175"/>
      <c r="M35" s="171" t="s">
        <v>91</v>
      </c>
      <c r="O35" s="162"/>
    </row>
    <row r="36" spans="1:104" x14ac:dyDescent="0.2">
      <c r="A36" s="163">
        <v>85</v>
      </c>
      <c r="B36" s="164" t="s">
        <v>92</v>
      </c>
      <c r="C36" s="165" t="s">
        <v>93</v>
      </c>
      <c r="D36" s="166" t="s">
        <v>79</v>
      </c>
      <c r="E36" s="167">
        <f>E31</f>
        <v>1.2</v>
      </c>
      <c r="F36" s="197"/>
      <c r="G36" s="168">
        <f>E36*F36</f>
        <v>0</v>
      </c>
      <c r="O36" s="162">
        <v>2</v>
      </c>
      <c r="AA36" s="139">
        <v>1</v>
      </c>
      <c r="AB36" s="139">
        <v>10</v>
      </c>
      <c r="AC36" s="139">
        <v>10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A36" s="169">
        <v>1</v>
      </c>
      <c r="CB36" s="169">
        <v>10</v>
      </c>
      <c r="CZ36" s="139">
        <v>0</v>
      </c>
    </row>
    <row r="37" spans="1:104" ht="12.75" customHeight="1" x14ac:dyDescent="0.2">
      <c r="A37" s="163">
        <v>86</v>
      </c>
      <c r="B37" s="164" t="s">
        <v>94</v>
      </c>
      <c r="C37" s="165" t="s">
        <v>95</v>
      </c>
      <c r="D37" s="166" t="s">
        <v>79</v>
      </c>
      <c r="E37" s="167">
        <f>E31</f>
        <v>1.2</v>
      </c>
      <c r="F37" s="197"/>
      <c r="G37" s="168">
        <f>E37*F37</f>
        <v>0</v>
      </c>
      <c r="O37" s="162">
        <v>2</v>
      </c>
      <c r="AA37" s="139">
        <v>1</v>
      </c>
      <c r="AB37" s="139">
        <v>1</v>
      </c>
      <c r="AC37" s="139">
        <v>1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A37" s="169">
        <v>1</v>
      </c>
      <c r="CB37" s="169">
        <v>1</v>
      </c>
      <c r="CZ37" s="139">
        <v>0</v>
      </c>
    </row>
    <row r="38" spans="1:104" ht="12.75" customHeight="1" x14ac:dyDescent="0.2">
      <c r="A38" s="176"/>
      <c r="B38" s="177" t="s">
        <v>72</v>
      </c>
      <c r="C38" s="178" t="str">
        <f>CONCATENATE(B30," ",C30)</f>
        <v>D96 Přesuny suti a vybouraných hmot</v>
      </c>
      <c r="D38" s="179"/>
      <c r="E38" s="180"/>
      <c r="F38" s="181"/>
      <c r="G38" s="182">
        <f>SUM(G30:G37)</f>
        <v>0</v>
      </c>
      <c r="O38" s="162">
        <v>4</v>
      </c>
      <c r="BA38" s="183">
        <f>SUM(BA30:BA37)</f>
        <v>0</v>
      </c>
      <c r="BB38" s="183">
        <f>SUM(BB30:BB37)</f>
        <v>0</v>
      </c>
      <c r="BC38" s="183">
        <f>SUM(BC30:BC37)</f>
        <v>0</v>
      </c>
      <c r="BD38" s="183">
        <f>SUM(BD30:BD37)</f>
        <v>0</v>
      </c>
      <c r="BE38" s="183">
        <f>SUM(BE30:BE37)</f>
        <v>0</v>
      </c>
    </row>
    <row r="39" spans="1:104" x14ac:dyDescent="0.2">
      <c r="E39" s="139"/>
    </row>
    <row r="40" spans="1:104" x14ac:dyDescent="0.2">
      <c r="E40" s="139"/>
    </row>
    <row r="41" spans="1:104" x14ac:dyDescent="0.2">
      <c r="E41" s="139"/>
    </row>
    <row r="42" spans="1:104" x14ac:dyDescent="0.2">
      <c r="E42" s="139"/>
    </row>
    <row r="43" spans="1:104" x14ac:dyDescent="0.2">
      <c r="E43" s="139"/>
    </row>
    <row r="44" spans="1:104" x14ac:dyDescent="0.2">
      <c r="E44" s="139"/>
    </row>
    <row r="45" spans="1:104" x14ac:dyDescent="0.2">
      <c r="E45" s="139"/>
    </row>
    <row r="46" spans="1:104" x14ac:dyDescent="0.2">
      <c r="E46" s="139"/>
    </row>
    <row r="47" spans="1:104" x14ac:dyDescent="0.2">
      <c r="E47" s="139"/>
    </row>
    <row r="48" spans="1:104" x14ac:dyDescent="0.2">
      <c r="E48" s="139"/>
    </row>
    <row r="49" spans="1:7" x14ac:dyDescent="0.2">
      <c r="E49" s="139"/>
    </row>
    <row r="50" spans="1:7" x14ac:dyDescent="0.2">
      <c r="E50" s="139"/>
    </row>
    <row r="51" spans="1:7" x14ac:dyDescent="0.2">
      <c r="E51" s="139"/>
    </row>
    <row r="52" spans="1:7" x14ac:dyDescent="0.2">
      <c r="E52" s="139"/>
    </row>
    <row r="53" spans="1:7" x14ac:dyDescent="0.2">
      <c r="E53" s="139"/>
    </row>
    <row r="54" spans="1:7" x14ac:dyDescent="0.2">
      <c r="E54" s="139"/>
    </row>
    <row r="55" spans="1:7" x14ac:dyDescent="0.2">
      <c r="E55" s="139"/>
    </row>
    <row r="56" spans="1:7" x14ac:dyDescent="0.2">
      <c r="E56" s="139"/>
    </row>
    <row r="57" spans="1:7" x14ac:dyDescent="0.2">
      <c r="E57" s="139"/>
    </row>
    <row r="58" spans="1:7" x14ac:dyDescent="0.2">
      <c r="E58" s="139"/>
    </row>
    <row r="59" spans="1:7" x14ac:dyDescent="0.2">
      <c r="E59" s="139"/>
    </row>
    <row r="60" spans="1:7" x14ac:dyDescent="0.2">
      <c r="E60" s="139"/>
    </row>
    <row r="61" spans="1:7" x14ac:dyDescent="0.2">
      <c r="E61" s="139"/>
    </row>
    <row r="62" spans="1:7" x14ac:dyDescent="0.2">
      <c r="A62" s="184"/>
      <c r="B62" s="184"/>
      <c r="C62" s="184"/>
      <c r="D62" s="184"/>
      <c r="E62" s="184"/>
      <c r="F62" s="184"/>
      <c r="G62" s="184"/>
    </row>
    <row r="63" spans="1:7" x14ac:dyDescent="0.2">
      <c r="A63" s="184"/>
      <c r="B63" s="184"/>
      <c r="C63" s="184"/>
      <c r="D63" s="184"/>
      <c r="E63" s="184"/>
      <c r="F63" s="184"/>
      <c r="G63" s="184"/>
    </row>
    <row r="64" spans="1:7" x14ac:dyDescent="0.2">
      <c r="A64" s="184"/>
      <c r="B64" s="184"/>
      <c r="C64" s="184"/>
      <c r="D64" s="184"/>
      <c r="E64" s="184"/>
      <c r="F64" s="184"/>
      <c r="G64" s="184"/>
    </row>
    <row r="65" spans="1:7" x14ac:dyDescent="0.2">
      <c r="A65" s="184"/>
      <c r="B65" s="184"/>
      <c r="C65" s="184"/>
      <c r="D65" s="184"/>
      <c r="E65" s="184"/>
      <c r="F65" s="184"/>
      <c r="G65" s="184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E80" s="139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7" x14ac:dyDescent="0.2">
      <c r="A97" s="185"/>
      <c r="B97" s="185"/>
    </row>
    <row r="98" spans="1:7" x14ac:dyDescent="0.2">
      <c r="A98" s="184"/>
      <c r="B98" s="184"/>
      <c r="C98" s="187"/>
      <c r="D98" s="187"/>
      <c r="E98" s="188"/>
      <c r="F98" s="187"/>
      <c r="G98" s="189"/>
    </row>
    <row r="99" spans="1:7" x14ac:dyDescent="0.2">
      <c r="A99" s="190"/>
      <c r="B99" s="190"/>
      <c r="C99" s="184"/>
      <c r="D99" s="184"/>
      <c r="E99" s="191"/>
      <c r="F99" s="184"/>
      <c r="G99" s="184"/>
    </row>
    <row r="100" spans="1:7" x14ac:dyDescent="0.2">
      <c r="A100" s="184"/>
      <c r="B100" s="184"/>
      <c r="C100" s="184"/>
      <c r="D100" s="184"/>
      <c r="E100" s="191"/>
      <c r="F100" s="184"/>
      <c r="G100" s="184"/>
    </row>
    <row r="101" spans="1:7" x14ac:dyDescent="0.2">
      <c r="A101" s="184"/>
      <c r="B101" s="184"/>
      <c r="C101" s="184"/>
      <c r="D101" s="184"/>
      <c r="E101" s="191"/>
      <c r="F101" s="184"/>
      <c r="G101" s="184"/>
    </row>
    <row r="102" spans="1:7" x14ac:dyDescent="0.2">
      <c r="A102" s="184"/>
      <c r="B102" s="184"/>
      <c r="C102" s="184"/>
      <c r="D102" s="184"/>
      <c r="E102" s="191"/>
      <c r="F102" s="184"/>
      <c r="G102" s="184"/>
    </row>
    <row r="103" spans="1:7" x14ac:dyDescent="0.2">
      <c r="A103" s="184"/>
      <c r="B103" s="184"/>
      <c r="C103" s="184"/>
      <c r="D103" s="184"/>
      <c r="E103" s="191"/>
      <c r="F103" s="184"/>
      <c r="G103" s="184"/>
    </row>
    <row r="104" spans="1:7" x14ac:dyDescent="0.2">
      <c r="A104" s="184"/>
      <c r="B104" s="184"/>
      <c r="C104" s="184"/>
      <c r="D104" s="184"/>
      <c r="E104" s="191"/>
      <c r="F104" s="184"/>
      <c r="G104" s="184"/>
    </row>
    <row r="105" spans="1:7" x14ac:dyDescent="0.2">
      <c r="A105" s="184"/>
      <c r="B105" s="184"/>
      <c r="C105" s="184"/>
      <c r="D105" s="184"/>
      <c r="E105" s="191"/>
      <c r="F105" s="184"/>
      <c r="G105" s="184"/>
    </row>
    <row r="106" spans="1:7" x14ac:dyDescent="0.2">
      <c r="A106" s="184"/>
      <c r="B106" s="184"/>
      <c r="C106" s="184"/>
      <c r="D106" s="184"/>
      <c r="E106" s="191"/>
      <c r="F106" s="184"/>
      <c r="G106" s="184"/>
    </row>
    <row r="107" spans="1:7" x14ac:dyDescent="0.2">
      <c r="A107" s="184"/>
      <c r="B107" s="184"/>
      <c r="C107" s="184"/>
      <c r="D107" s="184"/>
      <c r="E107" s="191"/>
      <c r="F107" s="184"/>
      <c r="G107" s="184"/>
    </row>
    <row r="108" spans="1:7" x14ac:dyDescent="0.2">
      <c r="A108" s="184"/>
      <c r="B108" s="184"/>
      <c r="C108" s="184"/>
      <c r="D108" s="184"/>
      <c r="E108" s="191"/>
      <c r="F108" s="184"/>
      <c r="G108" s="184"/>
    </row>
    <row r="109" spans="1:7" x14ac:dyDescent="0.2">
      <c r="A109" s="184"/>
      <c r="B109" s="184"/>
      <c r="C109" s="184"/>
      <c r="D109" s="184"/>
      <c r="E109" s="191"/>
      <c r="F109" s="184"/>
      <c r="G109" s="184"/>
    </row>
    <row r="110" spans="1:7" x14ac:dyDescent="0.2">
      <c r="A110" s="184"/>
      <c r="B110" s="184"/>
      <c r="C110" s="184"/>
      <c r="D110" s="184"/>
      <c r="E110" s="191"/>
      <c r="F110" s="184"/>
      <c r="G110" s="184"/>
    </row>
    <row r="111" spans="1:7" x14ac:dyDescent="0.2">
      <c r="A111" s="184"/>
      <c r="B111" s="184"/>
      <c r="C111" s="184"/>
      <c r="D111" s="184"/>
      <c r="E111" s="191"/>
      <c r="F111" s="184"/>
      <c r="G111" s="184"/>
    </row>
  </sheetData>
  <sheetProtection algorithmName="SHA-512" hashValue="D53LRu1Ie2l3WOFQCRZr0fxeKrwCO23WqozlsqS3t01XzhLrSn/Z9aXNverRA8vw3zUQ0EK/YDvFXL+wvEGvUQ==" saltValue="uuC/mKEYAtLtcCwtaZhNaQ==" spinCount="100000" sheet="1" objects="1" scenarios="1"/>
  <mergeCells count="10">
    <mergeCell ref="C32:D32"/>
    <mergeCell ref="C35:D35"/>
    <mergeCell ref="C28:D28"/>
    <mergeCell ref="C21:D21"/>
    <mergeCell ref="A1:G1"/>
    <mergeCell ref="A3:B3"/>
    <mergeCell ref="A4:B4"/>
    <mergeCell ref="E4:G4"/>
    <mergeCell ref="C9:D9"/>
    <mergeCell ref="C17:D1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vkarlik</dc:creator>
  <cp:lastModifiedBy>Manda Libor, DiS.</cp:lastModifiedBy>
  <cp:lastPrinted>2023-03-06T07:57:58Z</cp:lastPrinted>
  <dcterms:created xsi:type="dcterms:W3CDTF">2017-09-07T13:04:27Z</dcterms:created>
  <dcterms:modified xsi:type="dcterms:W3CDTF">2023-03-07T13:08:10Z</dcterms:modified>
</cp:coreProperties>
</file>